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考试招聘" sheetId="1" r:id="rId1"/>
  </sheets>
  <definedNames>
    <definedName name="_xlnm._FilterDatabase" localSheetId="0" hidden="1">'考试招聘'!$A$3:$E$1237</definedName>
  </definedNames>
  <calcPr fullCalcOnLoad="1"/>
</workbook>
</file>

<file path=xl/sharedStrings.xml><?xml version="1.0" encoding="utf-8"?>
<sst xmlns="http://schemas.openxmlformats.org/spreadsheetml/2006/main" count="3709" uniqueCount="1244">
  <si>
    <t>附件2</t>
  </si>
  <si>
    <t>海南省教育厅直属单位（学校）2022年公开招聘人员
考试招聘岗位初审通过名单</t>
  </si>
  <si>
    <t>序号</t>
  </si>
  <si>
    <t>姓名</t>
  </si>
  <si>
    <t>报考岗位</t>
  </si>
  <si>
    <t>身份证号码</t>
  </si>
  <si>
    <t>备注</t>
  </si>
  <si>
    <t>1001—海南省学校后勤与学生资助管理办公室-财务管理</t>
  </si>
  <si>
    <t>130102********2415</t>
  </si>
  <si>
    <t>参加笔试</t>
  </si>
  <si>
    <t>460027********1320</t>
  </si>
  <si>
    <t>460027********2944</t>
  </si>
  <si>
    <t>430521********0043</t>
  </si>
  <si>
    <t>460004********0223</t>
  </si>
  <si>
    <t>460027********472X</t>
  </si>
  <si>
    <t>460103********1527</t>
  </si>
  <si>
    <t>460004********3227</t>
  </si>
  <si>
    <t>239005********2828</t>
  </si>
  <si>
    <t>460036********0027</t>
  </si>
  <si>
    <t>460007********4121</t>
  </si>
  <si>
    <t>460002********6625</t>
  </si>
  <si>
    <t>469024********0021</t>
  </si>
  <si>
    <t>460004********0828</t>
  </si>
  <si>
    <t>460004********582X</t>
  </si>
  <si>
    <t>430611********152X</t>
  </si>
  <si>
    <t>460027********7013</t>
  </si>
  <si>
    <t>460022********4865</t>
  </si>
  <si>
    <t>460022********0021</t>
  </si>
  <si>
    <t>460102********1219</t>
  </si>
  <si>
    <t>460006********0225</t>
  </si>
  <si>
    <t>460006********2726</t>
  </si>
  <si>
    <t>460033********3244</t>
  </si>
  <si>
    <t>460102********061X</t>
  </si>
  <si>
    <t>659001********0619</t>
  </si>
  <si>
    <t>460003********164X</t>
  </si>
  <si>
    <t>239005********0026</t>
  </si>
  <si>
    <t>469005********3924</t>
  </si>
  <si>
    <t>230105********1662</t>
  </si>
  <si>
    <t>460027********002X</t>
  </si>
  <si>
    <t>460300********0049</t>
  </si>
  <si>
    <t>460028********0906</t>
  </si>
  <si>
    <t>460026********2119</t>
  </si>
  <si>
    <t>460104********1248</t>
  </si>
  <si>
    <t>469026********5648</t>
  </si>
  <si>
    <t>460033********3228</t>
  </si>
  <si>
    <t>460026********2143</t>
  </si>
  <si>
    <t>460003********5626</t>
  </si>
  <si>
    <t>460003********3062</t>
  </si>
  <si>
    <t>460003********5224</t>
  </si>
  <si>
    <t>460027********0044</t>
  </si>
  <si>
    <t>460004********2460</t>
  </si>
  <si>
    <t>460027********0024</t>
  </si>
  <si>
    <t>460004********0423</t>
  </si>
  <si>
    <t>460022********3262</t>
  </si>
  <si>
    <t>460006********1641</t>
  </si>
  <si>
    <t>460028********0019</t>
  </si>
  <si>
    <t>460030********6624</t>
  </si>
  <si>
    <t>460028********2436</t>
  </si>
  <si>
    <t>460007********537X</t>
  </si>
  <si>
    <t>460001********0741</t>
  </si>
  <si>
    <t>460028********7625</t>
  </si>
  <si>
    <t>460035********0029</t>
  </si>
  <si>
    <t>460004********002X</t>
  </si>
  <si>
    <t>460200********4443</t>
  </si>
  <si>
    <t>460006********1628</t>
  </si>
  <si>
    <t>430424********4824</t>
  </si>
  <si>
    <t>460002********002X</t>
  </si>
  <si>
    <t>460004********0043</t>
  </si>
  <si>
    <t>460001********0767</t>
  </si>
  <si>
    <t>460103********2727</t>
  </si>
  <si>
    <t>460004********0220</t>
  </si>
  <si>
    <t>460007********2026</t>
  </si>
  <si>
    <t>460028********0024</t>
  </si>
  <si>
    <t>460006********1620</t>
  </si>
  <si>
    <t>460102********091X</t>
  </si>
  <si>
    <t>460006********0417</t>
  </si>
  <si>
    <t>460104********0021</t>
  </si>
  <si>
    <t>460006********0611</t>
  </si>
  <si>
    <t>460033********4905</t>
  </si>
  <si>
    <t>460102********1227</t>
  </si>
  <si>
    <t>460025********4265</t>
  </si>
  <si>
    <t>460033********4628</t>
  </si>
  <si>
    <t>460102********1212</t>
  </si>
  <si>
    <t>460028********6867</t>
  </si>
  <si>
    <t>460103********1844</t>
  </si>
  <si>
    <t>362229********0026</t>
  </si>
  <si>
    <t>360105********2846</t>
  </si>
  <si>
    <t>460102********302X</t>
  </si>
  <si>
    <t>460005********0023</t>
  </si>
  <si>
    <t>460026********0924</t>
  </si>
  <si>
    <t>460104********1227</t>
  </si>
  <si>
    <t>460025********2742</t>
  </si>
  <si>
    <t>460022********0023</t>
  </si>
  <si>
    <t>230603********212X</t>
  </si>
  <si>
    <t>460103********0011</t>
  </si>
  <si>
    <t>460004********0683</t>
  </si>
  <si>
    <t>460032********6164</t>
  </si>
  <si>
    <t>460001********1021</t>
  </si>
  <si>
    <t>460006********4027</t>
  </si>
  <si>
    <t>460031********6828</t>
  </si>
  <si>
    <t>460300********0021</t>
  </si>
  <si>
    <t>460002********1813</t>
  </si>
  <si>
    <t>460102********1222</t>
  </si>
  <si>
    <t>612429********7869</t>
  </si>
  <si>
    <t>460004********222X</t>
  </si>
  <si>
    <t>460027********4129</t>
  </si>
  <si>
    <t>460003********3446</t>
  </si>
  <si>
    <t>460103********0021</t>
  </si>
  <si>
    <t>460103********0024</t>
  </si>
  <si>
    <t>500234********9440</t>
  </si>
  <si>
    <t>460004********262X</t>
  </si>
  <si>
    <t>421126********1722</t>
  </si>
  <si>
    <t>460007********5372</t>
  </si>
  <si>
    <t>460200********5342</t>
  </si>
  <si>
    <t>460007********7284</t>
  </si>
  <si>
    <t>460103********1823</t>
  </si>
  <si>
    <t>460004********3441</t>
  </si>
  <si>
    <t>460003********1460</t>
  </si>
  <si>
    <t>460102********1525</t>
  </si>
  <si>
    <t>460004********0010</t>
  </si>
  <si>
    <t>460036********4828</t>
  </si>
  <si>
    <t>460007********7664</t>
  </si>
  <si>
    <t>460005********3216</t>
  </si>
  <si>
    <t>460025********0023</t>
  </si>
  <si>
    <t>460022********3223</t>
  </si>
  <si>
    <t>460102********0924</t>
  </si>
  <si>
    <t>460031********0021</t>
  </si>
  <si>
    <t>460028********1227</t>
  </si>
  <si>
    <t>460028********2418</t>
  </si>
  <si>
    <t>460022********5122</t>
  </si>
  <si>
    <t>460025********1546</t>
  </si>
  <si>
    <t>460102********212X</t>
  </si>
  <si>
    <t>460004********0624</t>
  </si>
  <si>
    <t>460004********4625</t>
  </si>
  <si>
    <t>460003********2239</t>
  </si>
  <si>
    <t>460102********0329</t>
  </si>
  <si>
    <t>460026********2723</t>
  </si>
  <si>
    <t>460102********2726</t>
  </si>
  <si>
    <t>460004********3827</t>
  </si>
  <si>
    <t>460028********0020</t>
  </si>
  <si>
    <t>460006********7546</t>
  </si>
  <si>
    <t>460022********3224</t>
  </si>
  <si>
    <t>460034********5047</t>
  </si>
  <si>
    <t>460026********0021</t>
  </si>
  <si>
    <t>412825********1024</t>
  </si>
  <si>
    <t>460103********0626</t>
  </si>
  <si>
    <t>460028********0061</t>
  </si>
  <si>
    <t>460103********0020</t>
  </si>
  <si>
    <t>460006********002X</t>
  </si>
  <si>
    <t>460006********0920</t>
  </si>
  <si>
    <t>460027********1372</t>
  </si>
  <si>
    <t>460007********7369</t>
  </si>
  <si>
    <t>460102********2724</t>
  </si>
  <si>
    <t>460022********6620</t>
  </si>
  <si>
    <t>460102********2427</t>
  </si>
  <si>
    <t>460033********0024</t>
  </si>
  <si>
    <t>460103********1221</t>
  </si>
  <si>
    <t>460103********0624</t>
  </si>
  <si>
    <t>460103********0027</t>
  </si>
  <si>
    <t>460027********062X</t>
  </si>
  <si>
    <t>460103********0026</t>
  </si>
  <si>
    <t>460022********3283</t>
  </si>
  <si>
    <t>460102********0926</t>
  </si>
  <si>
    <t>460030********3628</t>
  </si>
  <si>
    <t>460102********1226</t>
  </si>
  <si>
    <t>460102********0322</t>
  </si>
  <si>
    <t>460003********6840</t>
  </si>
  <si>
    <t>460104********0324</t>
  </si>
  <si>
    <t>460027********4422</t>
  </si>
  <si>
    <t>460022********0710</t>
  </si>
  <si>
    <t>460035********3022</t>
  </si>
  <si>
    <t>460022********5124</t>
  </si>
  <si>
    <t>230302********6825</t>
  </si>
  <si>
    <t>460028********0028</t>
  </si>
  <si>
    <t>460025********0623</t>
  </si>
  <si>
    <t>460036********5222</t>
  </si>
  <si>
    <t>469003********8929</t>
  </si>
  <si>
    <t>460007********0088</t>
  </si>
  <si>
    <t>460022********322X</t>
  </si>
  <si>
    <t>460103********1815</t>
  </si>
  <si>
    <t>460028********1229</t>
  </si>
  <si>
    <t>460102********3321</t>
  </si>
  <si>
    <t>1002—海南省学校后勤与学生资助管理办公室-文秘</t>
  </si>
  <si>
    <t>460106********3427</t>
  </si>
  <si>
    <t>460004********0225</t>
  </si>
  <si>
    <t>460027********2627</t>
  </si>
  <si>
    <t>460102********0026</t>
  </si>
  <si>
    <t>460035********1728</t>
  </si>
  <si>
    <t>469023********0020</t>
  </si>
  <si>
    <t>460200********4926</t>
  </si>
  <si>
    <t>460002********6626</t>
  </si>
  <si>
    <t>460025********3326</t>
  </si>
  <si>
    <t>460027********7028</t>
  </si>
  <si>
    <t>460031********4823</t>
  </si>
  <si>
    <t>460004********502X</t>
  </si>
  <si>
    <t>460004********5244</t>
  </si>
  <si>
    <t>460103********1526</t>
  </si>
  <si>
    <t>620103********2622</t>
  </si>
  <si>
    <t>460003********6626</t>
  </si>
  <si>
    <t>460003********0220</t>
  </si>
  <si>
    <t>460003********4245</t>
  </si>
  <si>
    <t>460003********0020</t>
  </si>
  <si>
    <t>460027********5921</t>
  </si>
  <si>
    <t>460033********4471</t>
  </si>
  <si>
    <t>445222********0345</t>
  </si>
  <si>
    <t>460027********1323</t>
  </si>
  <si>
    <t>460102********1220</t>
  </si>
  <si>
    <t>460001********072X</t>
  </si>
  <si>
    <t>460007********6156</t>
  </si>
  <si>
    <t>460004********5828</t>
  </si>
  <si>
    <t>460300********0621</t>
  </si>
  <si>
    <t>460002********362X</t>
  </si>
  <si>
    <t>460004********1820</t>
  </si>
  <si>
    <t>460200********1667</t>
  </si>
  <si>
    <t>460200********030X</t>
  </si>
  <si>
    <t>460003********0467</t>
  </si>
  <si>
    <t>469003********6420</t>
  </si>
  <si>
    <t>460027********7045</t>
  </si>
  <si>
    <t>469023********1326</t>
  </si>
  <si>
    <t>460002********712X</t>
  </si>
  <si>
    <t>460004********4824</t>
  </si>
  <si>
    <t>460006********2022</t>
  </si>
  <si>
    <t>460103********271X</t>
  </si>
  <si>
    <t>460025********2429</t>
  </si>
  <si>
    <t>460102********1511</t>
  </si>
  <si>
    <t>460004********0441</t>
  </si>
  <si>
    <t>460102********0024</t>
  </si>
  <si>
    <t>460030********6928</t>
  </si>
  <si>
    <t>1003—海南省学校后勤与学生资助管理办公室-信息管理</t>
  </si>
  <si>
    <t>460003********3212</t>
  </si>
  <si>
    <t>460102********2113</t>
  </si>
  <si>
    <t>460002********0322</t>
  </si>
  <si>
    <t>460034********0926</t>
  </si>
  <si>
    <t>460003********2823</t>
  </si>
  <si>
    <t>460036********1544</t>
  </si>
  <si>
    <t>460102********1568</t>
  </si>
  <si>
    <t>460102********0617</t>
  </si>
  <si>
    <t>460026********0918</t>
  </si>
  <si>
    <t>410822********6516</t>
  </si>
  <si>
    <t>460200********3829</t>
  </si>
  <si>
    <t>460028********0047</t>
  </si>
  <si>
    <t>460006********4026</t>
  </si>
  <si>
    <t>460026********002X</t>
  </si>
  <si>
    <t>460027********6229</t>
  </si>
  <si>
    <t>460001********1018</t>
  </si>
  <si>
    <t>460028********3617</t>
  </si>
  <si>
    <t>460003********4037</t>
  </si>
  <si>
    <t>460003********1641</t>
  </si>
  <si>
    <t>460028********6026</t>
  </si>
  <si>
    <t>460007********2027</t>
  </si>
  <si>
    <t>362202********3547</t>
  </si>
  <si>
    <t>460103********0628</t>
  </si>
  <si>
    <t>460004********3224</t>
  </si>
  <si>
    <t>460033********0041</t>
  </si>
  <si>
    <t>460027********0012</t>
  </si>
  <si>
    <t>460025********1522</t>
  </si>
  <si>
    <t>460005********2513</t>
  </si>
  <si>
    <t>460102********0910</t>
  </si>
  <si>
    <t>460025********0328</t>
  </si>
  <si>
    <t>460004********6227</t>
  </si>
  <si>
    <t>370921********1216</t>
  </si>
  <si>
    <t>460004********0831</t>
  </si>
  <si>
    <t>460034********0418</t>
  </si>
  <si>
    <t>460004********5041</t>
  </si>
  <si>
    <t>460022********101X</t>
  </si>
  <si>
    <t>460005********4130</t>
  </si>
  <si>
    <t>460004********3226</t>
  </si>
  <si>
    <t>371425********8612</t>
  </si>
  <si>
    <t>460003********5642</t>
  </si>
  <si>
    <t>460003********301X</t>
  </si>
  <si>
    <t>460006********5245</t>
  </si>
  <si>
    <t>460103********1246</t>
  </si>
  <si>
    <t>142725********0830</t>
  </si>
  <si>
    <t>460006********0410</t>
  </si>
  <si>
    <t>460034********0412</t>
  </si>
  <si>
    <t>460200********4723</t>
  </si>
  <si>
    <t>460006********0036</t>
  </si>
  <si>
    <t>460102********0917</t>
  </si>
  <si>
    <t>412725********7427</t>
  </si>
  <si>
    <t>460005********3526</t>
  </si>
  <si>
    <t>450803********6327</t>
  </si>
  <si>
    <t>460027********4439</t>
  </si>
  <si>
    <t>460031********5222</t>
  </si>
  <si>
    <t>460028********6036</t>
  </si>
  <si>
    <t>460006********2345</t>
  </si>
  <si>
    <t>460031********001X</t>
  </si>
  <si>
    <t>222404********0246</t>
  </si>
  <si>
    <t>500101********7645</t>
  </si>
  <si>
    <t>460004********1434</t>
  </si>
  <si>
    <t>460034********0010</t>
  </si>
  <si>
    <t>1007—海南省农业学校-畜牧兽医教师（2）</t>
  </si>
  <si>
    <t>130425********344X</t>
  </si>
  <si>
    <t>岗位取消</t>
  </si>
  <si>
    <t>1008—海南省农业学校-制药专业教师（1）</t>
  </si>
  <si>
    <t>460103********1223</t>
  </si>
  <si>
    <t>460004********3822</t>
  </si>
  <si>
    <t>460025********4824</t>
  </si>
  <si>
    <t>460028********442X</t>
  </si>
  <si>
    <t>460033********4863</t>
  </si>
  <si>
    <t>460006********2024</t>
  </si>
  <si>
    <t>460028********2826</t>
  </si>
  <si>
    <t>460200********0010</t>
  </si>
  <si>
    <t>230804********0526</t>
  </si>
  <si>
    <t>230405********0021</t>
  </si>
  <si>
    <t>1009—海南省农业学校-制药专业教师（2）</t>
  </si>
  <si>
    <t>460103********1524</t>
  </si>
  <si>
    <t>612329********1623</t>
  </si>
  <si>
    <t>469024********1220</t>
  </si>
  <si>
    <t>230302********5025</t>
  </si>
  <si>
    <t>622801********0025</t>
  </si>
  <si>
    <t>460007********362X</t>
  </si>
  <si>
    <t>460006********4021</t>
  </si>
  <si>
    <t>1010—海南省农业学校-烹饪教师</t>
  </si>
  <si>
    <t>460004********0011</t>
  </si>
  <si>
    <t>460102********1215</t>
  </si>
  <si>
    <t>420123********4519</t>
  </si>
  <si>
    <t>460102********0623</t>
  </si>
  <si>
    <t>460102********1824</t>
  </si>
  <si>
    <t>420684********4513</t>
  </si>
  <si>
    <t>460028********3223</t>
  </si>
  <si>
    <t>460028********2411</t>
  </si>
  <si>
    <t>440508********3615</t>
  </si>
  <si>
    <t>500102********1753</t>
  </si>
  <si>
    <t>1020—海南省工业学校-烹饪教师</t>
  </si>
  <si>
    <t>460030********4521</t>
  </si>
  <si>
    <t>440509********4017</t>
  </si>
  <si>
    <t>440825********3766</t>
  </si>
  <si>
    <t>460102********1544</t>
  </si>
  <si>
    <t>440882********3022</t>
  </si>
  <si>
    <t>1023—海南省工业学校-民族音乐与舞蹈教师</t>
  </si>
  <si>
    <t>460005********0742</t>
  </si>
  <si>
    <t>460025********0925</t>
  </si>
  <si>
    <t>460034********0025</t>
  </si>
  <si>
    <t>220103********4125</t>
  </si>
  <si>
    <t>469023********4122</t>
  </si>
  <si>
    <t>469025********0028</t>
  </si>
  <si>
    <t>452228********7021</t>
  </si>
  <si>
    <t>460003********0229</t>
  </si>
  <si>
    <t>460004********0227</t>
  </si>
  <si>
    <t>460034********2740</t>
  </si>
  <si>
    <t>522132********2119</t>
  </si>
  <si>
    <t>460033********1180</t>
  </si>
  <si>
    <t>460002********6629</t>
  </si>
  <si>
    <t>142725********2046</t>
  </si>
  <si>
    <t>460006********2368</t>
  </si>
  <si>
    <t>460005********3025</t>
  </si>
  <si>
    <t>469005********5648</t>
  </si>
  <si>
    <t>460003********1817</t>
  </si>
  <si>
    <t>320311********4325</t>
  </si>
  <si>
    <t>469023********0027</t>
  </si>
  <si>
    <t>460006********0620</t>
  </si>
  <si>
    <t>460026********4226</t>
  </si>
  <si>
    <t>469003********9321</t>
  </si>
  <si>
    <t>460002********4114</t>
  </si>
  <si>
    <t>142325********5521</t>
  </si>
  <si>
    <t>150102********3617</t>
  </si>
  <si>
    <t>430722********0020</t>
  </si>
  <si>
    <t>460022********3911</t>
  </si>
  <si>
    <t>460002********4611</t>
  </si>
  <si>
    <t>412801********0625</t>
  </si>
  <si>
    <t>469003********4080</t>
  </si>
  <si>
    <t>140202********554X</t>
  </si>
  <si>
    <t>460005********4841</t>
  </si>
  <si>
    <t>460004********0049</t>
  </si>
  <si>
    <t>460031********0828</t>
  </si>
  <si>
    <t>460027********4720</t>
  </si>
  <si>
    <t>1024—海南省工业学校-校医</t>
  </si>
  <si>
    <t>440981********8323</t>
  </si>
  <si>
    <t>460028********2828</t>
  </si>
  <si>
    <t>460028********6028</t>
  </si>
  <si>
    <t>460004********5240</t>
  </si>
  <si>
    <t>460004********0213</t>
  </si>
  <si>
    <t>1026—海南省商业学校-中餐教师</t>
  </si>
  <si>
    <t>460025********3011</t>
  </si>
  <si>
    <t>460027********0411</t>
  </si>
  <si>
    <t>460004********383X</t>
  </si>
  <si>
    <t>460028********5654</t>
  </si>
  <si>
    <t>1027—海南省商业学校-面点教师</t>
  </si>
  <si>
    <t>460007********0041</t>
  </si>
  <si>
    <t>420116********2027</t>
  </si>
  <si>
    <t>612325********0065</t>
  </si>
  <si>
    <t>445281********2747</t>
  </si>
  <si>
    <t>321322********2040</t>
  </si>
  <si>
    <t>1029—海南省商业学校-美容教师</t>
  </si>
  <si>
    <t>460028********2842</t>
  </si>
  <si>
    <t>420625********0082</t>
  </si>
  <si>
    <t>460003********582X</t>
  </si>
  <si>
    <t>1030—海南省商业学校-工商管理教师</t>
  </si>
  <si>
    <t>210902********3024</t>
  </si>
  <si>
    <t>620102********3027</t>
  </si>
  <si>
    <t>1031—海南省商业学校-会计教师</t>
  </si>
  <si>
    <t>460104********0946</t>
  </si>
  <si>
    <t>1032—海南省商业学校-音乐教师</t>
  </si>
  <si>
    <t>460200********4709</t>
  </si>
  <si>
    <t>340103********1048</t>
  </si>
  <si>
    <t>320324********3525</t>
  </si>
  <si>
    <t>460022********4825</t>
  </si>
  <si>
    <t>220283********2719</t>
  </si>
  <si>
    <t>440923********0794</t>
  </si>
  <si>
    <t>412728********5245</t>
  </si>
  <si>
    <t>460003********4814</t>
  </si>
  <si>
    <t>469003********2725</t>
  </si>
  <si>
    <t>460005********1240</t>
  </si>
  <si>
    <t>362201********1210</t>
  </si>
  <si>
    <t>460102********1819</t>
  </si>
  <si>
    <t>220303********2816</t>
  </si>
  <si>
    <t>513723********0062</t>
  </si>
  <si>
    <t>410103********0148</t>
  </si>
  <si>
    <t>460103********3026</t>
  </si>
  <si>
    <t>430581********2029</t>
  </si>
  <si>
    <t>370481********4638</t>
  </si>
  <si>
    <t>421126********1802</t>
  </si>
  <si>
    <t>460002********3429</t>
  </si>
  <si>
    <t>140411********0425</t>
  </si>
  <si>
    <t>460200********0523</t>
  </si>
  <si>
    <t>460027********1326</t>
  </si>
  <si>
    <t>130903********1224</t>
  </si>
  <si>
    <t>460033********6282</t>
  </si>
  <si>
    <t>460003********1626</t>
  </si>
  <si>
    <t>211302********2025</t>
  </si>
  <si>
    <t>370829********6226</t>
  </si>
  <si>
    <t>522631********5906</t>
  </si>
  <si>
    <t>510802********1721</t>
  </si>
  <si>
    <t>460025********3024</t>
  </si>
  <si>
    <t>140107********2611</t>
  </si>
  <si>
    <t>410802********0044</t>
  </si>
  <si>
    <t>412822********0855</t>
  </si>
  <si>
    <t>460033********4928</t>
  </si>
  <si>
    <t>130302********0421</t>
  </si>
  <si>
    <t>622123********006X</t>
  </si>
  <si>
    <t>430923********4929</t>
  </si>
  <si>
    <t>460022********0016</t>
  </si>
  <si>
    <t>460103********152X</t>
  </si>
  <si>
    <t>460102********002X</t>
  </si>
  <si>
    <t>141022********0022</t>
  </si>
  <si>
    <t>220322********734X</t>
  </si>
  <si>
    <t>440684********6929</t>
  </si>
  <si>
    <t>320724********007X</t>
  </si>
  <si>
    <t>469022********0325</t>
  </si>
  <si>
    <t>460033********0885</t>
  </si>
  <si>
    <t>1033—海南省经济技术学校-思想政治课教师</t>
  </si>
  <si>
    <t>460003********5820</t>
  </si>
  <si>
    <t>620402********0926</t>
  </si>
  <si>
    <t>469003********7926</t>
  </si>
  <si>
    <t>460003********7624</t>
  </si>
  <si>
    <t>440881********5133</t>
  </si>
  <si>
    <t>430602********0024</t>
  </si>
  <si>
    <t>370882********5222</t>
  </si>
  <si>
    <t>460007********624X</t>
  </si>
  <si>
    <t>460030********0623</t>
  </si>
  <si>
    <t>460200********4445</t>
  </si>
  <si>
    <t>460004********1228</t>
  </si>
  <si>
    <t>460004********4024</t>
  </si>
  <si>
    <t>460004********0020</t>
  </si>
  <si>
    <t>460104********1229</t>
  </si>
  <si>
    <t>460026********2420</t>
  </si>
  <si>
    <t>460001********1027</t>
  </si>
  <si>
    <t>460004********5228</t>
  </si>
  <si>
    <t>460033********4474</t>
  </si>
  <si>
    <t>460033********4185</t>
  </si>
  <si>
    <t>220102********0423</t>
  </si>
  <si>
    <t>469003********7326</t>
  </si>
  <si>
    <t>512021********0483</t>
  </si>
  <si>
    <t>460007********3366</t>
  </si>
  <si>
    <t>230804********0025</t>
  </si>
  <si>
    <t>460004********2025</t>
  </si>
  <si>
    <t>460003********6668</t>
  </si>
  <si>
    <t>469026********5221</t>
  </si>
  <si>
    <t>460033********452X</t>
  </si>
  <si>
    <t>460006********4842</t>
  </si>
  <si>
    <t>460033********5985</t>
  </si>
  <si>
    <t>412824********4324</t>
  </si>
  <si>
    <t>460036********0020</t>
  </si>
  <si>
    <t>460003********6047</t>
  </si>
  <si>
    <t>460027********7329</t>
  </si>
  <si>
    <t>460005********1029</t>
  </si>
  <si>
    <t>411381********2066</t>
  </si>
  <si>
    <t>460006********2328</t>
  </si>
  <si>
    <t>460003********2628</t>
  </si>
  <si>
    <t>460006********7829</t>
  </si>
  <si>
    <t>460200********4469</t>
  </si>
  <si>
    <t>460003********7709</t>
  </si>
  <si>
    <t>469003********2421</t>
  </si>
  <si>
    <t>411502********8426</t>
  </si>
  <si>
    <t>440803********394X</t>
  </si>
  <si>
    <t>460027********8508</t>
  </si>
  <si>
    <t>460002********6425</t>
  </si>
  <si>
    <t>460003********3323</t>
  </si>
  <si>
    <t>460003********3328</t>
  </si>
  <si>
    <t>460003********5829</t>
  </si>
  <si>
    <t>460028********0029</t>
  </si>
  <si>
    <t>469023********0022</t>
  </si>
  <si>
    <t>460003********386X</t>
  </si>
  <si>
    <t>469003********5617</t>
  </si>
  <si>
    <t>220202********394X</t>
  </si>
  <si>
    <t>460006********4085</t>
  </si>
  <si>
    <t>460007********0826</t>
  </si>
  <si>
    <t>411123********9555</t>
  </si>
  <si>
    <t>460022********0727</t>
  </si>
  <si>
    <t>460006********0940</t>
  </si>
  <si>
    <t>460004********0029</t>
  </si>
  <si>
    <t>460003********2641</t>
  </si>
  <si>
    <t>420922********0039</t>
  </si>
  <si>
    <t>460003********3220</t>
  </si>
  <si>
    <t>460035********0227</t>
  </si>
  <si>
    <t>460036********0041</t>
  </si>
  <si>
    <t>460003********2436</t>
  </si>
  <si>
    <t>460026********2423</t>
  </si>
  <si>
    <t>460003********704X</t>
  </si>
  <si>
    <t>460034********2126</t>
  </si>
  <si>
    <t>460003********0223</t>
  </si>
  <si>
    <t>460026********0942</t>
  </si>
  <si>
    <t>460102********2423</t>
  </si>
  <si>
    <t>460003********8326</t>
  </si>
  <si>
    <t>320106********283X</t>
  </si>
  <si>
    <t>460103********0324</t>
  </si>
  <si>
    <t>460027********2925</t>
  </si>
  <si>
    <t>460003********2259</t>
  </si>
  <si>
    <t>460005********5168</t>
  </si>
  <si>
    <t>460003********1620</t>
  </si>
  <si>
    <t>410926********3218</t>
  </si>
  <si>
    <t>460033********5082</t>
  </si>
  <si>
    <t>460006********7221</t>
  </si>
  <si>
    <t>230125********5723</t>
  </si>
  <si>
    <t>460003********5426</t>
  </si>
  <si>
    <t>460104********0012</t>
  </si>
  <si>
    <t>460033********4845</t>
  </si>
  <si>
    <t>460025********4521</t>
  </si>
  <si>
    <t>460033********7789</t>
  </si>
  <si>
    <t>460005********3921</t>
  </si>
  <si>
    <t>460003********2665</t>
  </si>
  <si>
    <t>460033********3224</t>
  </si>
  <si>
    <t>460006********8140</t>
  </si>
  <si>
    <t>460004********0887</t>
  </si>
  <si>
    <t>460200********4451</t>
  </si>
  <si>
    <t>460003********4220</t>
  </si>
  <si>
    <t>460003********6666</t>
  </si>
  <si>
    <t>460028********3245</t>
  </si>
  <si>
    <t>460003********4629</t>
  </si>
  <si>
    <t>460104********1523</t>
  </si>
  <si>
    <t>142603********8825</t>
  </si>
  <si>
    <t>460003********3829</t>
  </si>
  <si>
    <t>460030********5724</t>
  </si>
  <si>
    <t>460030********3323</t>
  </si>
  <si>
    <t>460027********0422</t>
  </si>
  <si>
    <t>460004********3820</t>
  </si>
  <si>
    <t>469023********1360</t>
  </si>
  <si>
    <t>460006********4443</t>
  </si>
  <si>
    <t>460003********2021</t>
  </si>
  <si>
    <t>620421********1627</t>
  </si>
  <si>
    <t>460102********0949</t>
  </si>
  <si>
    <t>460033********4486</t>
  </si>
  <si>
    <t>352227********6123</t>
  </si>
  <si>
    <t>460104********1226</t>
  </si>
  <si>
    <t>460026********094X</t>
  </si>
  <si>
    <t>430424********7888</t>
  </si>
  <si>
    <t>150102********3640</t>
  </si>
  <si>
    <t>460033********4542</t>
  </si>
  <si>
    <t>460007********0025</t>
  </si>
  <si>
    <t>460004********5061</t>
  </si>
  <si>
    <t>460003********2027</t>
  </si>
  <si>
    <t>460002********1023</t>
  </si>
  <si>
    <t>140428********6821</t>
  </si>
  <si>
    <t>460103********3643</t>
  </si>
  <si>
    <t>460003********3241</t>
  </si>
  <si>
    <t>460007********5024</t>
  </si>
  <si>
    <t>460028********0021</t>
  </si>
  <si>
    <t>460004********3241</t>
  </si>
  <si>
    <t>460033********1782</t>
  </si>
  <si>
    <t>460003********4449</t>
  </si>
  <si>
    <t>460027********4124</t>
  </si>
  <si>
    <t>460004********0613</t>
  </si>
  <si>
    <t>460103********3316</t>
  </si>
  <si>
    <t>460006********2922</t>
  </si>
  <si>
    <t>460103********1269</t>
  </si>
  <si>
    <t>460003********7620</t>
  </si>
  <si>
    <t>460028********0045</t>
  </si>
  <si>
    <t>460003********5821</t>
  </si>
  <si>
    <t>460300********0020</t>
  </si>
  <si>
    <t>460004********0428</t>
  </si>
  <si>
    <t>460030********3320</t>
  </si>
  <si>
    <t>460027********1024</t>
  </si>
  <si>
    <t>460033********1480</t>
  </si>
  <si>
    <t>1034—海南省经济技术学校-数学课教师【限2022届海南高校毕业生报考】</t>
  </si>
  <si>
    <t>460002********1529</t>
  </si>
  <si>
    <t>1035—海南省华侨商业学校-行政管理人员（1）党务工作专员</t>
  </si>
  <si>
    <t>460033********0047</t>
  </si>
  <si>
    <t>460003********4221</t>
  </si>
  <si>
    <t>460003********6827</t>
  </si>
  <si>
    <t>140402********0075</t>
  </si>
  <si>
    <t>460006********5229</t>
  </si>
  <si>
    <t>460103********122X</t>
  </si>
  <si>
    <t>142227********0425</t>
  </si>
  <si>
    <t>370304********0622</t>
  </si>
  <si>
    <t>460003********6019</t>
  </si>
  <si>
    <t>460007********4128</t>
  </si>
  <si>
    <t>460003********6625</t>
  </si>
  <si>
    <t>1036—海南省华侨商业学校-行政管理人员（2）网络信息中心管理员【限2022届海南高校毕业生报考】</t>
  </si>
  <si>
    <t>460004********003X</t>
  </si>
  <si>
    <t>360424********216X</t>
  </si>
  <si>
    <t>460004********5419</t>
  </si>
  <si>
    <t>460103********001X</t>
  </si>
  <si>
    <t>460003********4617</t>
  </si>
  <si>
    <t>460034********1819</t>
  </si>
  <si>
    <t>460007********0036</t>
  </si>
  <si>
    <t>460027********2971</t>
  </si>
  <si>
    <t>1037—海南省华侨商业学校-行政管理人员（3）人力资源管理专员【限2022届海南高校毕业生报考】</t>
  </si>
  <si>
    <t>460034********5022</t>
  </si>
  <si>
    <t>230405********0626</t>
  </si>
  <si>
    <t>460003********0241</t>
  </si>
  <si>
    <t>469029********1125</t>
  </si>
  <si>
    <t>460200********0285</t>
  </si>
  <si>
    <t>460005********0027</t>
  </si>
  <si>
    <t>460034********5527</t>
  </si>
  <si>
    <t>440902********3630</t>
  </si>
  <si>
    <t>460005********5622</t>
  </si>
  <si>
    <t>460004********4422</t>
  </si>
  <si>
    <t>469023********1364</t>
  </si>
  <si>
    <t>460007********5768</t>
  </si>
  <si>
    <t>460006********4432</t>
  </si>
  <si>
    <t>460001********0725</t>
  </si>
  <si>
    <t>1038—海南省华侨商业学校-法律教师</t>
  </si>
  <si>
    <t>460030********1216</t>
  </si>
  <si>
    <t>460003********1023</t>
  </si>
  <si>
    <t>460003********1221</t>
  </si>
  <si>
    <t>630102********3321</t>
  </si>
  <si>
    <t>421202********0914</t>
  </si>
  <si>
    <t>430722********0048</t>
  </si>
  <si>
    <t>460103********2126</t>
  </si>
  <si>
    <t>220182********511X</t>
  </si>
  <si>
    <t>371421********0042</t>
  </si>
  <si>
    <t>469001********2220</t>
  </si>
  <si>
    <t>630102********1257</t>
  </si>
  <si>
    <t>1039—海南省华侨商业学校-药剂专业教师</t>
  </si>
  <si>
    <t>460028********2023</t>
  </si>
  <si>
    <t>460028********2015</t>
  </si>
  <si>
    <t>450521********8350</t>
  </si>
  <si>
    <t>220802********2125</t>
  </si>
  <si>
    <t>1040—海南省华侨商业学校-电子商务专业教师</t>
  </si>
  <si>
    <t>220502********122X</t>
  </si>
  <si>
    <t>460026********2744</t>
  </si>
  <si>
    <t>1044—海南省民族技工学校-旅游管理专业教师</t>
  </si>
  <si>
    <t>460028********5220</t>
  </si>
  <si>
    <t>460028********5642</t>
  </si>
  <si>
    <t>460006********4845</t>
  </si>
  <si>
    <t>460004********0826</t>
  </si>
  <si>
    <t>460004********6420</t>
  </si>
  <si>
    <t>1046—海南省民族技工学校-美容专业教师</t>
  </si>
  <si>
    <t>460103********1224</t>
  </si>
  <si>
    <t>1051—海南省民族技工学校-民族纺染织绣技艺专业教师</t>
  </si>
  <si>
    <t>460036********2719</t>
  </si>
  <si>
    <t>460035********0013</t>
  </si>
  <si>
    <t>1052—海南省民族技工学校-财务管理人员</t>
  </si>
  <si>
    <t>460033********3240</t>
  </si>
  <si>
    <t>460004********5021</t>
  </si>
  <si>
    <t>460102********1221</t>
  </si>
  <si>
    <t>320321********2224</t>
  </si>
  <si>
    <t>230121********3029</t>
  </si>
  <si>
    <t>460033********1804</t>
  </si>
  <si>
    <t>460006********7822</t>
  </si>
  <si>
    <t>460200********2497</t>
  </si>
  <si>
    <t>469024********002X</t>
  </si>
  <si>
    <t>460028********0036</t>
  </si>
  <si>
    <t>460028********2821</t>
  </si>
  <si>
    <t>460007********0425</t>
  </si>
  <si>
    <t>460033********4521</t>
  </si>
  <si>
    <t>1053—海南省民族技工学校-办公室文秘</t>
  </si>
  <si>
    <t>230823********228X</t>
  </si>
  <si>
    <t>460034********1521</t>
  </si>
  <si>
    <t>410901********1125</t>
  </si>
  <si>
    <t>460007********7220</t>
  </si>
  <si>
    <t>460033********4878</t>
  </si>
  <si>
    <t>460200********5129</t>
  </si>
  <si>
    <t>460031********0812</t>
  </si>
  <si>
    <t>1054—海南省财税学校-平面设计教师</t>
  </si>
  <si>
    <t>460103********1523</t>
  </si>
  <si>
    <t>341202********0548</t>
  </si>
  <si>
    <t>230804********0023</t>
  </si>
  <si>
    <t>1055—海南省财税学校-语文教师</t>
  </si>
  <si>
    <t>460102********1248</t>
  </si>
  <si>
    <t>460033********002X</t>
  </si>
  <si>
    <t>412828********1222</t>
  </si>
  <si>
    <t>460003********3431</t>
  </si>
  <si>
    <t>460300********0045</t>
  </si>
  <si>
    <t>360481********4828</t>
  </si>
  <si>
    <t>430521********0748</t>
  </si>
  <si>
    <t>460004********5222</t>
  </si>
  <si>
    <t>469024********0448</t>
  </si>
  <si>
    <t>460005********1528</t>
  </si>
  <si>
    <t>150203********4245</t>
  </si>
  <si>
    <t>460102********3029</t>
  </si>
  <si>
    <t>142701********424X</t>
  </si>
  <si>
    <t>460004********5025</t>
  </si>
  <si>
    <t>460002********4627</t>
  </si>
  <si>
    <t>460028********1221</t>
  </si>
  <si>
    <t>460004********5843</t>
  </si>
  <si>
    <t>440921********2628</t>
  </si>
  <si>
    <t>469003********1925</t>
  </si>
  <si>
    <t>460033********4847</t>
  </si>
  <si>
    <t>460004********0246</t>
  </si>
  <si>
    <t>362322********8424</t>
  </si>
  <si>
    <t>430381********1422</t>
  </si>
  <si>
    <t>460007********6220</t>
  </si>
  <si>
    <t>460036********3521</t>
  </si>
  <si>
    <t>469003********5625</t>
  </si>
  <si>
    <t>460103********0023</t>
  </si>
  <si>
    <t>460102********0921</t>
  </si>
  <si>
    <t>231004********0925</t>
  </si>
  <si>
    <t>450330********2723</t>
  </si>
  <si>
    <t>460032********4360</t>
  </si>
  <si>
    <t>460003********0026</t>
  </si>
  <si>
    <t>440923********2183</t>
  </si>
  <si>
    <t>460003********5823</t>
  </si>
  <si>
    <t>460026********0023</t>
  </si>
  <si>
    <t>430726********0022</t>
  </si>
  <si>
    <t>460033********0025</t>
  </si>
  <si>
    <t>460021********442X</t>
  </si>
  <si>
    <t>652301********5563</t>
  </si>
  <si>
    <t>1056—海南省财税学校-会计教师</t>
  </si>
  <si>
    <t>460102********1223</t>
  </si>
  <si>
    <t>460104********0027</t>
  </si>
  <si>
    <t>460103********272X</t>
  </si>
  <si>
    <t>460004********0469</t>
  </si>
  <si>
    <t>131126********3028</t>
  </si>
  <si>
    <t>430902********6520</t>
  </si>
  <si>
    <t>410182********1420</t>
  </si>
  <si>
    <t>420983********7241</t>
  </si>
  <si>
    <t>1057—海南省财税学校-体育教师</t>
  </si>
  <si>
    <t>460102********2714</t>
  </si>
  <si>
    <t>469003********1920</t>
  </si>
  <si>
    <t>460006********2318</t>
  </si>
  <si>
    <t>460034********0738</t>
  </si>
  <si>
    <t>222404********2239</t>
  </si>
  <si>
    <t>460026********2425</t>
  </si>
  <si>
    <t>412702********0527</t>
  </si>
  <si>
    <t>460026********4531</t>
  </si>
  <si>
    <t>210904********2028</t>
  </si>
  <si>
    <t>460034********5515</t>
  </si>
  <si>
    <t>460022********3013</t>
  </si>
  <si>
    <t>460002********4134</t>
  </si>
  <si>
    <t>460025********3039</t>
  </si>
  <si>
    <t>460025********092X</t>
  </si>
  <si>
    <t>460005********5134</t>
  </si>
  <si>
    <t>460002********0314</t>
  </si>
  <si>
    <t>460035********2112</t>
  </si>
  <si>
    <t>612430********1314</t>
  </si>
  <si>
    <t>1058—海南省财税学校-计算机教师</t>
  </si>
  <si>
    <t>460004********2828</t>
  </si>
  <si>
    <t>460027********6247</t>
  </si>
  <si>
    <t>460031********5641</t>
  </si>
  <si>
    <t>460102********0959</t>
  </si>
  <si>
    <t>469003********4133</t>
  </si>
  <si>
    <t>422801********0220</t>
  </si>
  <si>
    <t>460005********6224</t>
  </si>
  <si>
    <t>460027********5926</t>
  </si>
  <si>
    <t>460001********1012</t>
  </si>
  <si>
    <t>1059—海南省财税学校-烹饪教师</t>
  </si>
  <si>
    <t>530324********0343</t>
  </si>
  <si>
    <t>522635********2443</t>
  </si>
  <si>
    <t>522125********1920</t>
  </si>
  <si>
    <t>440882********3313</t>
  </si>
  <si>
    <t>450821********4738</t>
  </si>
  <si>
    <t>1060—海南省银行学校-语文教师【限2022届海南高校毕业生报考】</t>
  </si>
  <si>
    <t>622103********1047</t>
  </si>
  <si>
    <t>410928********0069</t>
  </si>
  <si>
    <t>469003********2223</t>
  </si>
  <si>
    <t>460033********3221</t>
  </si>
  <si>
    <t>500234********3728</t>
  </si>
  <si>
    <t>460002********1524</t>
  </si>
  <si>
    <t>452227********3627</t>
  </si>
  <si>
    <t>460006********1483</t>
  </si>
  <si>
    <t>460026********1823</t>
  </si>
  <si>
    <t>469003********2228</t>
  </si>
  <si>
    <t>460028********0445</t>
  </si>
  <si>
    <t>469024********0045</t>
  </si>
  <si>
    <t>460006********2322</t>
  </si>
  <si>
    <t>1061—海南省银行学校-思政教师【限2022届海南高校毕业生报考】</t>
  </si>
  <si>
    <t>460027********6647</t>
  </si>
  <si>
    <t>1062—海南省银行学校-历史教师</t>
  </si>
  <si>
    <t>511681********4624</t>
  </si>
  <si>
    <t>220502********0211</t>
  </si>
  <si>
    <t>469025********032X</t>
  </si>
  <si>
    <t>460003********6810</t>
  </si>
  <si>
    <t>460003********2634</t>
  </si>
  <si>
    <t>469028********3626</t>
  </si>
  <si>
    <t>460006********5212</t>
  </si>
  <si>
    <t>460003********5842</t>
  </si>
  <si>
    <t>460004********3427</t>
  </si>
  <si>
    <t>460006********0239</t>
  </si>
  <si>
    <t>460003********5420</t>
  </si>
  <si>
    <t>460006********8745</t>
  </si>
  <si>
    <t>460106********4129</t>
  </si>
  <si>
    <t>460003********2221</t>
  </si>
  <si>
    <t>460103********1820</t>
  </si>
  <si>
    <t>460004********0628</t>
  </si>
  <si>
    <t>460002********1542</t>
  </si>
  <si>
    <t>510902********2897</t>
  </si>
  <si>
    <t>460006********4448</t>
  </si>
  <si>
    <t>460034********0424</t>
  </si>
  <si>
    <t>231081********0024</t>
  </si>
  <si>
    <t>460003********2649</t>
  </si>
  <si>
    <t>460034********4729</t>
  </si>
  <si>
    <t>460006********0022</t>
  </si>
  <si>
    <t>421023********0546</t>
  </si>
  <si>
    <t>412826********602X</t>
  </si>
  <si>
    <t>460006********2732</t>
  </si>
  <si>
    <t>460007********4662</t>
  </si>
  <si>
    <t>460103********3025</t>
  </si>
  <si>
    <t>460004********2420</t>
  </si>
  <si>
    <t>469023********5945</t>
  </si>
  <si>
    <t>460006********2926</t>
  </si>
  <si>
    <t>460200********0015</t>
  </si>
  <si>
    <t>460007********0888</t>
  </si>
  <si>
    <t>460002********6628</t>
  </si>
  <si>
    <t>460026********4249</t>
  </si>
  <si>
    <t>520103********1221</t>
  </si>
  <si>
    <t>460003********4645</t>
  </si>
  <si>
    <t>230523********0020</t>
  </si>
  <si>
    <t>460002********4413</t>
  </si>
  <si>
    <t>460028********3225</t>
  </si>
  <si>
    <t>460003********3868</t>
  </si>
  <si>
    <t>460002********4925</t>
  </si>
  <si>
    <t>460200********1666</t>
  </si>
  <si>
    <t>460006********4414</t>
  </si>
  <si>
    <t>460103********0327</t>
  </si>
  <si>
    <t>460033********3222</t>
  </si>
  <si>
    <t>460034********2129</t>
  </si>
  <si>
    <t>460003********6858</t>
  </si>
  <si>
    <t>460004********3643</t>
  </si>
  <si>
    <t>460102********3325</t>
  </si>
  <si>
    <t>210282********1727</t>
  </si>
  <si>
    <t>460300********032X</t>
  </si>
  <si>
    <t>460033********3247</t>
  </si>
  <si>
    <t>460022********0025</t>
  </si>
  <si>
    <t>460030********3020</t>
  </si>
  <si>
    <t>610302********0049</t>
  </si>
  <si>
    <t>460034********0428</t>
  </si>
  <si>
    <t>431124********0664</t>
  </si>
  <si>
    <t>460007********498X</t>
  </si>
  <si>
    <t>460022********0349</t>
  </si>
  <si>
    <t>460103********1842</t>
  </si>
  <si>
    <t>460025********0625</t>
  </si>
  <si>
    <t>654101********3220</t>
  </si>
  <si>
    <t>460003********2421</t>
  </si>
  <si>
    <t>460004********4229</t>
  </si>
  <si>
    <t>460003********2228</t>
  </si>
  <si>
    <t>460104********0925</t>
  </si>
  <si>
    <t>460003********4677</t>
  </si>
  <si>
    <t>460006********2723</t>
  </si>
  <si>
    <t>460032********7646</t>
  </si>
  <si>
    <t>460006********402X</t>
  </si>
  <si>
    <t>460027********0649</t>
  </si>
  <si>
    <t>469023********3782</t>
  </si>
  <si>
    <t>460031********4864</t>
  </si>
  <si>
    <t>460033********8343</t>
  </si>
  <si>
    <t>350922********0023</t>
  </si>
  <si>
    <t>460108********2622</t>
  </si>
  <si>
    <t>460003********7429</t>
  </si>
  <si>
    <t>231102********0025</t>
  </si>
  <si>
    <t>440825********3464</t>
  </si>
  <si>
    <t>460103********2724</t>
  </si>
  <si>
    <t>460004********3429</t>
  </si>
  <si>
    <t>460002********0329</t>
  </si>
  <si>
    <t>460034********5822</t>
  </si>
  <si>
    <t>460005********4524</t>
  </si>
  <si>
    <t>460027********7946</t>
  </si>
  <si>
    <t>460033********3286</t>
  </si>
  <si>
    <t>460035********0923</t>
  </si>
  <si>
    <t>460006********5923</t>
  </si>
  <si>
    <t>450411********1098</t>
  </si>
  <si>
    <t>460006********2920</t>
  </si>
  <si>
    <t>460200********5714</t>
  </si>
  <si>
    <t>460006********7846</t>
  </si>
  <si>
    <t>460006********062X</t>
  </si>
  <si>
    <t>460033********0022</t>
  </si>
  <si>
    <t>460028********0413</t>
  </si>
  <si>
    <t>142430********3120</t>
  </si>
  <si>
    <t>460007********2021</t>
  </si>
  <si>
    <t>460102********2121</t>
  </si>
  <si>
    <t>460003********022X</t>
  </si>
  <si>
    <t>460004********082X</t>
  </si>
  <si>
    <t>460028********0823</t>
  </si>
  <si>
    <t>460006********8722</t>
  </si>
  <si>
    <t>460003********2901</t>
  </si>
  <si>
    <t>460007********0821</t>
  </si>
  <si>
    <t>1063—海南省银行学校-心理健康教师</t>
  </si>
  <si>
    <t>220623********0027</t>
  </si>
  <si>
    <t>511322********8189</t>
  </si>
  <si>
    <t>652901********7528</t>
  </si>
  <si>
    <t>460200********0278</t>
  </si>
  <si>
    <t>513022********6067</t>
  </si>
  <si>
    <t>220523********142X</t>
  </si>
  <si>
    <t>460102********1529</t>
  </si>
  <si>
    <t>410725********0020</t>
  </si>
  <si>
    <t>232332********0012</t>
  </si>
  <si>
    <t>220403********3142</t>
  </si>
  <si>
    <t>420982********0042</t>
  </si>
  <si>
    <t>460103********0340</t>
  </si>
  <si>
    <t>342222********4032</t>
  </si>
  <si>
    <t>460022********0048</t>
  </si>
  <si>
    <t>130406********0373</t>
  </si>
  <si>
    <t>511324********3048</t>
  </si>
  <si>
    <t>460030********5427</t>
  </si>
  <si>
    <t>460027********3449</t>
  </si>
  <si>
    <t>141125********0043</t>
  </si>
  <si>
    <t>1064—海南省银行学校-体育教师</t>
  </si>
  <si>
    <t>460030********4815</t>
  </si>
  <si>
    <t>469003********3736</t>
  </si>
  <si>
    <t>431023********2415</t>
  </si>
  <si>
    <t>230204********1122</t>
  </si>
  <si>
    <t>460028********4816</t>
  </si>
  <si>
    <t>460002********4616</t>
  </si>
  <si>
    <t>460003********2236</t>
  </si>
  <si>
    <t>460021********4617</t>
  </si>
  <si>
    <t>460006********2715</t>
  </si>
  <si>
    <t>460007********5379</t>
  </si>
  <si>
    <t>522424********1425</t>
  </si>
  <si>
    <t>350722********4220</t>
  </si>
  <si>
    <t>460003********5610</t>
  </si>
  <si>
    <t>412826********6102</t>
  </si>
  <si>
    <t>460028********7614</t>
  </si>
  <si>
    <t>460007********5775</t>
  </si>
  <si>
    <t>460027********7616</t>
  </si>
  <si>
    <t>460035********021X</t>
  </si>
  <si>
    <t>460006********0635</t>
  </si>
  <si>
    <t>370502********6441</t>
  </si>
  <si>
    <t>230202********0347</t>
  </si>
  <si>
    <t>420621********3323</t>
  </si>
  <si>
    <t>460026********2456</t>
  </si>
  <si>
    <t>460027********791X</t>
  </si>
  <si>
    <t>510421********3327</t>
  </si>
  <si>
    <t>460003********2253</t>
  </si>
  <si>
    <t>460033********5415</t>
  </si>
  <si>
    <t>230403********0420</t>
  </si>
  <si>
    <t>142601********1324</t>
  </si>
  <si>
    <t>140221********001X</t>
  </si>
  <si>
    <t>460004********2620</t>
  </si>
  <si>
    <t>460104********0927</t>
  </si>
  <si>
    <t>460003********4438</t>
  </si>
  <si>
    <t>460002********5214</t>
  </si>
  <si>
    <t>460034********4412</t>
  </si>
  <si>
    <t>460006********5250</t>
  </si>
  <si>
    <t>460004********2027</t>
  </si>
  <si>
    <t>460027********133X</t>
  </si>
  <si>
    <t>460034********071X</t>
  </si>
  <si>
    <t>220106********1015</t>
  </si>
  <si>
    <t>460027********5676</t>
  </si>
  <si>
    <t>220302********0676</t>
  </si>
  <si>
    <t>429005********8259</t>
  </si>
  <si>
    <t>460102********0310</t>
  </si>
  <si>
    <t>460003********4115</t>
  </si>
  <si>
    <t>460005********561X</t>
  </si>
  <si>
    <t>460003********245X</t>
  </si>
  <si>
    <t>460003********0214</t>
  </si>
  <si>
    <t>231004********2225</t>
  </si>
  <si>
    <t>460003********3229</t>
  </si>
  <si>
    <t>420602********2522</t>
  </si>
  <si>
    <t>460102********0018</t>
  </si>
  <si>
    <t>460003********423X</t>
  </si>
  <si>
    <t>460002********201X</t>
  </si>
  <si>
    <t>370686********0446</t>
  </si>
  <si>
    <t>460003********2446</t>
  </si>
  <si>
    <t>460034********331X</t>
  </si>
  <si>
    <t>460004********2658</t>
  </si>
  <si>
    <t>460034********1217</t>
  </si>
  <si>
    <t>460004********1017</t>
  </si>
  <si>
    <t>210404********361X</t>
  </si>
  <si>
    <t>460026********0943</t>
  </si>
  <si>
    <t>460200********333X</t>
  </si>
  <si>
    <t>152128********0910</t>
  </si>
  <si>
    <t>460001********071X</t>
  </si>
  <si>
    <t>460004********602X</t>
  </si>
  <si>
    <t>431021********1538</t>
  </si>
  <si>
    <t>440881********5989</t>
  </si>
  <si>
    <t>460001********0733</t>
  </si>
  <si>
    <t>460028********5214</t>
  </si>
  <si>
    <t>460006********2313</t>
  </si>
  <si>
    <t>460028********246X</t>
  </si>
  <si>
    <t>220283********6540</t>
  </si>
  <si>
    <t>230181********001X</t>
  </si>
  <si>
    <t>500232********5916</t>
  </si>
  <si>
    <t>142703********3321</t>
  </si>
  <si>
    <t>460004********3823</t>
  </si>
  <si>
    <t>522227********4810</t>
  </si>
  <si>
    <t>460003********7610</t>
  </si>
  <si>
    <t>460006********7211</t>
  </si>
  <si>
    <t>460006********1611</t>
  </si>
  <si>
    <t>460006********4012</t>
  </si>
  <si>
    <t>460007********3613</t>
  </si>
  <si>
    <t>460004********1638</t>
  </si>
  <si>
    <t>460026********3616</t>
  </si>
  <si>
    <t>460027********2610</t>
  </si>
  <si>
    <t>370982********2673</t>
  </si>
  <si>
    <t>460031********5299</t>
  </si>
  <si>
    <t>460004********5216</t>
  </si>
  <si>
    <t>460027********2916</t>
  </si>
  <si>
    <t>500221********7529</t>
  </si>
  <si>
    <t>1065—海南省银行学校-美术教师</t>
  </si>
  <si>
    <t>130204********1246</t>
  </si>
  <si>
    <t>410703********0022</t>
  </si>
  <si>
    <t>230103********0318</t>
  </si>
  <si>
    <t>460028********0490</t>
  </si>
  <si>
    <t>410702********1520</t>
  </si>
  <si>
    <t>441424********0550</t>
  </si>
  <si>
    <t>350783********1513</t>
  </si>
  <si>
    <t>460001********0721</t>
  </si>
  <si>
    <t>230381********0363</t>
  </si>
  <si>
    <t>130503********0915</t>
  </si>
  <si>
    <t>142325********1511</t>
  </si>
  <si>
    <t>460026********3624</t>
  </si>
  <si>
    <t>420202********1224</t>
  </si>
  <si>
    <t>460003********8813</t>
  </si>
  <si>
    <t>140622********192X</t>
  </si>
  <si>
    <t>230321********2202</t>
  </si>
  <si>
    <t>230182********0823</t>
  </si>
  <si>
    <t>410526********6428</t>
  </si>
  <si>
    <t>130434********0010</t>
  </si>
  <si>
    <t>622823********3423</t>
  </si>
  <si>
    <t>130432********1546</t>
  </si>
  <si>
    <t>230204********2121</t>
  </si>
  <si>
    <t>130927********3934</t>
  </si>
  <si>
    <t>460003********2455</t>
  </si>
  <si>
    <t>460027********0014</t>
  </si>
  <si>
    <t>410403********5624</t>
  </si>
  <si>
    <t>142332********0048</t>
  </si>
  <si>
    <t>230231********052X</t>
  </si>
  <si>
    <t>460005********0316</t>
  </si>
  <si>
    <t>231181********0028</t>
  </si>
  <si>
    <t>460003********4050</t>
  </si>
  <si>
    <t>152301********1042</t>
  </si>
  <si>
    <t>430923********262X</t>
  </si>
  <si>
    <t>620102********5349</t>
  </si>
  <si>
    <t>420107********3722</t>
  </si>
  <si>
    <t>330322********002X</t>
  </si>
  <si>
    <t>522226********1255</t>
  </si>
  <si>
    <t>341225********3923</t>
  </si>
  <si>
    <t>411325********4144</t>
  </si>
  <si>
    <t>230805********0014</t>
  </si>
  <si>
    <t>342401********2531</t>
  </si>
  <si>
    <t>360781********0101</t>
  </si>
  <si>
    <t>411102********002X</t>
  </si>
  <si>
    <t>530113********0017</t>
  </si>
  <si>
    <t>370832********3618</t>
  </si>
  <si>
    <t>460005********5126</t>
  </si>
  <si>
    <t>469003********5627</t>
  </si>
  <si>
    <t>152725********0349</t>
  </si>
  <si>
    <t>431081********7137</t>
  </si>
  <si>
    <t>140202********2522</t>
  </si>
  <si>
    <t>370102********1925</t>
  </si>
  <si>
    <t>622801********0822</t>
  </si>
  <si>
    <t>460022********3928</t>
  </si>
  <si>
    <t>371402********7917</t>
  </si>
  <si>
    <t>420281********4639</t>
  </si>
  <si>
    <t>430981********3020</t>
  </si>
  <si>
    <t>230505********0019</t>
  </si>
  <si>
    <t>460033********4884</t>
  </si>
  <si>
    <t>612724********1220</t>
  </si>
  <si>
    <t>460004********2041</t>
  </si>
  <si>
    <t>410421********001X</t>
  </si>
  <si>
    <t>460033********3223</t>
  </si>
  <si>
    <t>130982********0922</t>
  </si>
  <si>
    <t>210504********1361</t>
  </si>
  <si>
    <t>650108********1923</t>
  </si>
  <si>
    <t>450702********9021</t>
  </si>
  <si>
    <t>460033********4497</t>
  </si>
  <si>
    <t>440107********0313</t>
  </si>
  <si>
    <t>230202********1223</t>
  </si>
  <si>
    <t>460033********4206</t>
  </si>
  <si>
    <t>230121********0225</t>
  </si>
  <si>
    <t>460002********0018</t>
  </si>
  <si>
    <t>469026********085X</t>
  </si>
  <si>
    <t>412723********7763</t>
  </si>
  <si>
    <t>450481********2485</t>
  </si>
  <si>
    <t>1066—海南省银行学校-电子商务教师</t>
  </si>
  <si>
    <t>460102********0326</t>
  </si>
  <si>
    <t>460028********6041</t>
  </si>
  <si>
    <t>460004********462X</t>
  </si>
  <si>
    <t>440902********0412</t>
  </si>
  <si>
    <t>460006********3139</t>
  </si>
  <si>
    <t>140981********0025</t>
  </si>
  <si>
    <t>460006********2323</t>
  </si>
  <si>
    <t>330281********0414</t>
  </si>
  <si>
    <t>1067—海南省国兴中学-高中语文</t>
  </si>
  <si>
    <t>460034********0028</t>
  </si>
  <si>
    <t>460007********2309</t>
  </si>
  <si>
    <t>460033********2089</t>
  </si>
  <si>
    <t>460005********4820</t>
  </si>
  <si>
    <t>460007********5361</t>
  </si>
  <si>
    <t>460027********7041</t>
  </si>
  <si>
    <t>411526********0048</t>
  </si>
  <si>
    <t>460103********0022</t>
  </si>
  <si>
    <t>460004********302X</t>
  </si>
  <si>
    <t>460007********2023</t>
  </si>
  <si>
    <t>220323********3229</t>
  </si>
  <si>
    <t>460033********0028</t>
  </si>
  <si>
    <t>433130********6326</t>
  </si>
  <si>
    <t>460103********0921</t>
  </si>
  <si>
    <t>460006********1623</t>
  </si>
  <si>
    <t>469007********0866</t>
  </si>
  <si>
    <t>460007********4983</t>
  </si>
  <si>
    <t>1068—海南省国兴中学-高中英语</t>
  </si>
  <si>
    <t>460006********4420</t>
  </si>
  <si>
    <t>341023********6030</t>
  </si>
  <si>
    <t>460033********4846</t>
  </si>
  <si>
    <t>460200********0529</t>
  </si>
  <si>
    <t>232722********0223</t>
  </si>
  <si>
    <t>342901********4626</t>
  </si>
  <si>
    <t>420682********1525</t>
  </si>
  <si>
    <t>460006********2924</t>
  </si>
  <si>
    <t>460004********6610</t>
  </si>
  <si>
    <t>460034********2140</t>
  </si>
  <si>
    <t>421023********6327</t>
  </si>
  <si>
    <t>460103********3023</t>
  </si>
  <si>
    <t>460003********5843</t>
  </si>
  <si>
    <t>440582********4825</t>
  </si>
  <si>
    <t>450324********4945</t>
  </si>
  <si>
    <t>460200********2304</t>
  </si>
  <si>
    <t>460006********0226</t>
  </si>
  <si>
    <t>500234********8446</t>
  </si>
  <si>
    <t>210221********8121</t>
  </si>
  <si>
    <t>430321********0048</t>
  </si>
  <si>
    <t>511321********4428</t>
  </si>
  <si>
    <t>460006********8723</t>
  </si>
  <si>
    <t>622624********0085</t>
  </si>
  <si>
    <t>460005********452X</t>
  </si>
  <si>
    <t>460004********0823</t>
  </si>
  <si>
    <t>460030********0323</t>
  </si>
  <si>
    <t>422827********1168</t>
  </si>
  <si>
    <t>469023********0400</t>
  </si>
  <si>
    <t>460002********0520</t>
  </si>
  <si>
    <t>421127********154X</t>
  </si>
  <si>
    <t>142230********3220</t>
  </si>
  <si>
    <t>460028********0424</t>
  </si>
  <si>
    <t>460006********1707</t>
  </si>
  <si>
    <t>460104********0327</t>
  </si>
  <si>
    <t>460004********2022</t>
  </si>
  <si>
    <t>460006********0428</t>
  </si>
  <si>
    <t>460104********0320</t>
  </si>
  <si>
    <t>460102********1825</t>
  </si>
  <si>
    <t>232321********646X</t>
  </si>
  <si>
    <t>460031********0840</t>
  </si>
  <si>
    <t>530128********2427</t>
  </si>
  <si>
    <t>130727********0825</t>
  </si>
  <si>
    <t>460200********0287</t>
  </si>
  <si>
    <t>1069—海南省国兴中学-高中政治</t>
  </si>
  <si>
    <t>460025********4245</t>
  </si>
  <si>
    <t>460003********4424</t>
  </si>
  <si>
    <t>460104********0924</t>
  </si>
  <si>
    <t>511028********5112</t>
  </si>
  <si>
    <t>460025********0629</t>
  </si>
  <si>
    <t>370303********702X</t>
  </si>
  <si>
    <t>460036********6822</t>
  </si>
  <si>
    <t>460028********0845</t>
  </si>
  <si>
    <t>460104********1525</t>
  </si>
  <si>
    <t>460025********2722</t>
  </si>
  <si>
    <t>460022********3520</t>
  </si>
  <si>
    <t>460002********2228</t>
  </si>
  <si>
    <t>460004********0248</t>
  </si>
  <si>
    <t>460200********3404</t>
  </si>
  <si>
    <t>460028********0049</t>
  </si>
  <si>
    <t>469003********4623</t>
  </si>
  <si>
    <t>460035********1329</t>
  </si>
  <si>
    <t>532128********0545</t>
  </si>
  <si>
    <t>460022********5145</t>
  </si>
  <si>
    <t>460003********2028</t>
  </si>
  <si>
    <t>460003********7448</t>
  </si>
  <si>
    <t>140724********0108</t>
  </si>
  <si>
    <t>460022********4529</t>
  </si>
  <si>
    <t>460103********1561</t>
  </si>
  <si>
    <t>469023********5926</t>
  </si>
  <si>
    <t>460003********3022</t>
  </si>
  <si>
    <t>610423********3424</t>
  </si>
  <si>
    <t>1070—海南省国兴中学-高中历史</t>
  </si>
  <si>
    <t>460027********2022</t>
  </si>
  <si>
    <t>460003********2814</t>
  </si>
  <si>
    <t>460003********0620</t>
  </si>
  <si>
    <t>460025********3338</t>
  </si>
  <si>
    <t>460031********0815</t>
  </si>
  <si>
    <t>460007********0021</t>
  </si>
  <si>
    <t>460003********2626</t>
  </si>
  <si>
    <t>460007********3620</t>
  </si>
  <si>
    <t>460102********0321</t>
  </si>
  <si>
    <t>513022********8663</t>
  </si>
  <si>
    <t>230881********0224</t>
  </si>
  <si>
    <t>460007********082X</t>
  </si>
  <si>
    <t>1071—海南省国兴中学-高中地理</t>
  </si>
  <si>
    <t>460031********5224</t>
  </si>
  <si>
    <t>460030********0029</t>
  </si>
  <si>
    <t>460006********1665</t>
  </si>
  <si>
    <t>142701********752X</t>
  </si>
  <si>
    <t>469023********2328</t>
  </si>
  <si>
    <t>231085********0768</t>
  </si>
  <si>
    <t>460006********4423</t>
  </si>
  <si>
    <t>460004********5249</t>
  </si>
  <si>
    <t>422823********2367</t>
  </si>
  <si>
    <t>460004********3825</t>
  </si>
  <si>
    <t>469007********4977</t>
  </si>
  <si>
    <t>460004********3020</t>
  </si>
  <si>
    <t>460003********2440</t>
  </si>
  <si>
    <t>460025********1223</t>
  </si>
  <si>
    <t>460004********6428</t>
  </si>
  <si>
    <t>460003********3025</t>
  </si>
  <si>
    <t>460003********5811</t>
  </si>
  <si>
    <t>460036********2423</t>
  </si>
  <si>
    <t>460004********2648</t>
  </si>
  <si>
    <t>220322********0361</t>
  </si>
  <si>
    <t>460031********5246</t>
  </si>
  <si>
    <t>460027********0428</t>
  </si>
  <si>
    <t>460004********2210</t>
  </si>
  <si>
    <t>460033********3603</t>
  </si>
  <si>
    <t>460004********6418</t>
  </si>
  <si>
    <t>460200********1420</t>
  </si>
  <si>
    <t>460027********3722</t>
  </si>
  <si>
    <t>460003********2068</t>
  </si>
  <si>
    <t>460004********3426</t>
  </si>
  <si>
    <t>460006********1624</t>
  </si>
  <si>
    <t>1072—海南省国兴中学-高中体育</t>
  </si>
  <si>
    <t>452226********6647</t>
  </si>
  <si>
    <t>429006********6030</t>
  </si>
  <si>
    <t>460003********405X</t>
  </si>
  <si>
    <t>371525********0030</t>
  </si>
  <si>
    <t>460002********0013</t>
  </si>
  <si>
    <t>469003********2753</t>
  </si>
  <si>
    <t>431081********3285</t>
  </si>
  <si>
    <t>431022********4231</t>
  </si>
  <si>
    <t>430281********5919</t>
  </si>
  <si>
    <t>460027********3718</t>
  </si>
  <si>
    <t>460021********4413</t>
  </si>
  <si>
    <t>460103********1814</t>
  </si>
  <si>
    <t>460034********3019</t>
  </si>
  <si>
    <t>372922********5414</t>
  </si>
  <si>
    <t>510781********3010</t>
  </si>
  <si>
    <t>460031********6433</t>
  </si>
  <si>
    <t>421302********8161</t>
  </si>
  <si>
    <t>460003********7032</t>
  </si>
  <si>
    <t>410311********1529</t>
  </si>
  <si>
    <t>211382********3922</t>
  </si>
  <si>
    <t>421221********0057</t>
  </si>
  <si>
    <t>140411********0415</t>
  </si>
  <si>
    <t>460003********4613</t>
  </si>
  <si>
    <t>142303********2126</t>
  </si>
  <si>
    <t>460006********0612</t>
  </si>
  <si>
    <t>360731********0336</t>
  </si>
  <si>
    <t>460300********0014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</si>
</sst>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42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37"/>
  <sheetViews>
    <sheetView tabSelected="1" workbookViewId="0" topLeftCell="A1">
      <selection activeCell="C5" sqref="C5"/>
    </sheetView>
  </sheetViews>
  <sheetFormatPr defaultColWidth="9.00390625" defaultRowHeight="15"/>
  <cols>
    <col min="1" max="1" width="5.421875" style="0" customWidth="1"/>
    <col min="2" max="2" width="12.28125" style="0" customWidth="1"/>
    <col min="3" max="3" width="113.140625" style="0" customWidth="1"/>
    <col min="4" max="4" width="22.00390625" style="0" customWidth="1"/>
    <col min="5" max="5" width="16.421875" style="0" customWidth="1"/>
  </cols>
  <sheetData>
    <row r="1" ht="24" customHeight="1">
      <c r="B1" t="s">
        <v>0</v>
      </c>
    </row>
    <row r="2" spans="1:5" ht="51" customHeight="1">
      <c r="A2" s="1" t="s">
        <v>1</v>
      </c>
      <c r="B2" s="2"/>
      <c r="C2" s="2"/>
      <c r="D2" s="2"/>
      <c r="E2" s="2"/>
    </row>
    <row r="3" spans="1:5" ht="24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24.75" customHeight="1">
      <c r="A4" s="4">
        <v>1</v>
      </c>
      <c r="B4" s="3" t="str">
        <f>"张雄飞"</f>
        <v>张雄飞</v>
      </c>
      <c r="C4" s="3" t="s">
        <v>7</v>
      </c>
      <c r="D4" s="3" t="s">
        <v>8</v>
      </c>
      <c r="E4" s="4" t="s">
        <v>9</v>
      </c>
    </row>
    <row r="5" spans="1:5" ht="24.75" customHeight="1">
      <c r="A5" s="4">
        <v>2</v>
      </c>
      <c r="B5" s="3" t="str">
        <f>"张静"</f>
        <v>张静</v>
      </c>
      <c r="C5" s="3" t="s">
        <v>7</v>
      </c>
      <c r="D5" s="3" t="s">
        <v>10</v>
      </c>
      <c r="E5" s="4" t="s">
        <v>9</v>
      </c>
    </row>
    <row r="6" spans="1:5" ht="24.75" customHeight="1">
      <c r="A6" s="4">
        <v>3</v>
      </c>
      <c r="B6" s="3" t="str">
        <f>"曾小霞"</f>
        <v>曾小霞</v>
      </c>
      <c r="C6" s="3" t="s">
        <v>7</v>
      </c>
      <c r="D6" s="3" t="s">
        <v>11</v>
      </c>
      <c r="E6" s="4" t="s">
        <v>9</v>
      </c>
    </row>
    <row r="7" spans="1:5" ht="24.75" customHeight="1">
      <c r="A7" s="4">
        <v>4</v>
      </c>
      <c r="B7" s="3" t="str">
        <f>"贺姝雯"</f>
        <v>贺姝雯</v>
      </c>
      <c r="C7" s="3" t="s">
        <v>7</v>
      </c>
      <c r="D7" s="3" t="s">
        <v>12</v>
      </c>
      <c r="E7" s="4" t="s">
        <v>9</v>
      </c>
    </row>
    <row r="8" spans="1:5" ht="24.75" customHeight="1">
      <c r="A8" s="4">
        <v>5</v>
      </c>
      <c r="B8" s="3" t="str">
        <f>"梁明智"</f>
        <v>梁明智</v>
      </c>
      <c r="C8" s="3" t="s">
        <v>7</v>
      </c>
      <c r="D8" s="3" t="s">
        <v>13</v>
      </c>
      <c r="E8" s="4" t="s">
        <v>9</v>
      </c>
    </row>
    <row r="9" spans="1:5" ht="24.75" customHeight="1">
      <c r="A9" s="4">
        <v>6</v>
      </c>
      <c r="B9" s="3" t="str">
        <f>"王丹"</f>
        <v>王丹</v>
      </c>
      <c r="C9" s="3" t="s">
        <v>7</v>
      </c>
      <c r="D9" s="3" t="s">
        <v>14</v>
      </c>
      <c r="E9" s="4" t="s">
        <v>9</v>
      </c>
    </row>
    <row r="10" spans="1:5" ht="24.75" customHeight="1">
      <c r="A10" s="4">
        <v>7</v>
      </c>
      <c r="B10" s="3" t="str">
        <f>"洪梅"</f>
        <v>洪梅</v>
      </c>
      <c r="C10" s="3" t="s">
        <v>7</v>
      </c>
      <c r="D10" s="3" t="s">
        <v>15</v>
      </c>
      <c r="E10" s="4" t="s">
        <v>9</v>
      </c>
    </row>
    <row r="11" spans="1:5" ht="24.75" customHeight="1">
      <c r="A11" s="4">
        <v>8</v>
      </c>
      <c r="B11" s="3" t="str">
        <f>"颜小青"</f>
        <v>颜小青</v>
      </c>
      <c r="C11" s="3" t="s">
        <v>7</v>
      </c>
      <c r="D11" s="3" t="s">
        <v>16</v>
      </c>
      <c r="E11" s="4" t="s">
        <v>9</v>
      </c>
    </row>
    <row r="12" spans="1:5" ht="24.75" customHeight="1">
      <c r="A12" s="4">
        <v>9</v>
      </c>
      <c r="B12" s="3" t="str">
        <f>"樊华"</f>
        <v>樊华</v>
      </c>
      <c r="C12" s="3" t="s">
        <v>7</v>
      </c>
      <c r="D12" s="3" t="s">
        <v>17</v>
      </c>
      <c r="E12" s="4" t="s">
        <v>9</v>
      </c>
    </row>
    <row r="13" spans="1:5" ht="24.75" customHeight="1">
      <c r="A13" s="4">
        <v>10</v>
      </c>
      <c r="B13" s="3" t="str">
        <f>"刘晓蕾"</f>
        <v>刘晓蕾</v>
      </c>
      <c r="C13" s="3" t="s">
        <v>7</v>
      </c>
      <c r="D13" s="3" t="s">
        <v>18</v>
      </c>
      <c r="E13" s="4" t="s">
        <v>9</v>
      </c>
    </row>
    <row r="14" spans="1:5" ht="24.75" customHeight="1">
      <c r="A14" s="4">
        <v>11</v>
      </c>
      <c r="B14" s="3" t="str">
        <f>"高假连"</f>
        <v>高假连</v>
      </c>
      <c r="C14" s="3" t="s">
        <v>7</v>
      </c>
      <c r="D14" s="3" t="s">
        <v>19</v>
      </c>
      <c r="E14" s="4" t="s">
        <v>9</v>
      </c>
    </row>
    <row r="15" spans="1:5" ht="24.75" customHeight="1">
      <c r="A15" s="4">
        <v>12</v>
      </c>
      <c r="B15" s="3" t="str">
        <f>"吕素洁"</f>
        <v>吕素洁</v>
      </c>
      <c r="C15" s="3" t="s">
        <v>7</v>
      </c>
      <c r="D15" s="3" t="s">
        <v>20</v>
      </c>
      <c r="E15" s="4" t="s">
        <v>9</v>
      </c>
    </row>
    <row r="16" spans="1:5" ht="24.75" customHeight="1">
      <c r="A16" s="4">
        <v>13</v>
      </c>
      <c r="B16" s="3" t="str">
        <f>"李芳妹"</f>
        <v>李芳妹</v>
      </c>
      <c r="C16" s="3" t="s">
        <v>7</v>
      </c>
      <c r="D16" s="3" t="s">
        <v>21</v>
      </c>
      <c r="E16" s="4" t="s">
        <v>9</v>
      </c>
    </row>
    <row r="17" spans="1:5" ht="24.75" customHeight="1">
      <c r="A17" s="4">
        <v>14</v>
      </c>
      <c r="B17" s="3" t="str">
        <f>"潘芬芬"</f>
        <v>潘芬芬</v>
      </c>
      <c r="C17" s="3" t="s">
        <v>7</v>
      </c>
      <c r="D17" s="3" t="s">
        <v>22</v>
      </c>
      <c r="E17" s="4" t="s">
        <v>9</v>
      </c>
    </row>
    <row r="18" spans="1:5" ht="24.75" customHeight="1">
      <c r="A18" s="4">
        <v>15</v>
      </c>
      <c r="B18" s="3" t="str">
        <f>"蒙丽艳"</f>
        <v>蒙丽艳</v>
      </c>
      <c r="C18" s="3" t="s">
        <v>7</v>
      </c>
      <c r="D18" s="3" t="s">
        <v>23</v>
      </c>
      <c r="E18" s="4" t="s">
        <v>9</v>
      </c>
    </row>
    <row r="19" spans="1:5" ht="24.75" customHeight="1">
      <c r="A19" s="4">
        <v>16</v>
      </c>
      <c r="B19" s="3" t="str">
        <f>"刘畅"</f>
        <v>刘畅</v>
      </c>
      <c r="C19" s="3" t="s">
        <v>7</v>
      </c>
      <c r="D19" s="3" t="s">
        <v>24</v>
      </c>
      <c r="E19" s="4" t="s">
        <v>9</v>
      </c>
    </row>
    <row r="20" spans="1:5" ht="24.75" customHeight="1">
      <c r="A20" s="4">
        <v>17</v>
      </c>
      <c r="B20" s="3" t="str">
        <f>"符芳锦"</f>
        <v>符芳锦</v>
      </c>
      <c r="C20" s="3" t="s">
        <v>7</v>
      </c>
      <c r="D20" s="3" t="s">
        <v>25</v>
      </c>
      <c r="E20" s="4" t="s">
        <v>9</v>
      </c>
    </row>
    <row r="21" spans="1:5" ht="24.75" customHeight="1">
      <c r="A21" s="4">
        <v>18</v>
      </c>
      <c r="B21" s="3" t="str">
        <f>"符舒雅"</f>
        <v>符舒雅</v>
      </c>
      <c r="C21" s="3" t="s">
        <v>7</v>
      </c>
      <c r="D21" s="3" t="s">
        <v>26</v>
      </c>
      <c r="E21" s="4" t="s">
        <v>9</v>
      </c>
    </row>
    <row r="22" spans="1:5" ht="24.75" customHeight="1">
      <c r="A22" s="4">
        <v>19</v>
      </c>
      <c r="B22" s="3" t="str">
        <f>"陈姿妙"</f>
        <v>陈姿妙</v>
      </c>
      <c r="C22" s="3" t="s">
        <v>7</v>
      </c>
      <c r="D22" s="3" t="s">
        <v>27</v>
      </c>
      <c r="E22" s="4" t="s">
        <v>9</v>
      </c>
    </row>
    <row r="23" spans="1:5" ht="24.75" customHeight="1">
      <c r="A23" s="4">
        <v>20</v>
      </c>
      <c r="B23" s="3" t="str">
        <f>"吴多丰"</f>
        <v>吴多丰</v>
      </c>
      <c r="C23" s="3" t="s">
        <v>7</v>
      </c>
      <c r="D23" s="3" t="s">
        <v>28</v>
      </c>
      <c r="E23" s="4" t="s">
        <v>9</v>
      </c>
    </row>
    <row r="24" spans="1:5" ht="24.75" customHeight="1">
      <c r="A24" s="4">
        <v>21</v>
      </c>
      <c r="B24" s="3" t="str">
        <f>"王献珏"</f>
        <v>王献珏</v>
      </c>
      <c r="C24" s="3" t="s">
        <v>7</v>
      </c>
      <c r="D24" s="3" t="s">
        <v>29</v>
      </c>
      <c r="E24" s="4" t="s">
        <v>9</v>
      </c>
    </row>
    <row r="25" spans="1:5" ht="24.75" customHeight="1">
      <c r="A25" s="4">
        <v>22</v>
      </c>
      <c r="B25" s="3" t="str">
        <f>"吴静仪"</f>
        <v>吴静仪</v>
      </c>
      <c r="C25" s="3" t="s">
        <v>7</v>
      </c>
      <c r="D25" s="3" t="s">
        <v>30</v>
      </c>
      <c r="E25" s="4" t="s">
        <v>9</v>
      </c>
    </row>
    <row r="26" spans="1:5" ht="24.75" customHeight="1">
      <c r="A26" s="4">
        <v>23</v>
      </c>
      <c r="B26" s="3" t="str">
        <f>"吴开虹"</f>
        <v>吴开虹</v>
      </c>
      <c r="C26" s="3" t="s">
        <v>7</v>
      </c>
      <c r="D26" s="3" t="s">
        <v>31</v>
      </c>
      <c r="E26" s="4" t="s">
        <v>9</v>
      </c>
    </row>
    <row r="27" spans="1:5" ht="24.75" customHeight="1">
      <c r="A27" s="4">
        <v>24</v>
      </c>
      <c r="B27" s="3" t="str">
        <f>"黄会森"</f>
        <v>黄会森</v>
      </c>
      <c r="C27" s="3" t="s">
        <v>7</v>
      </c>
      <c r="D27" s="3" t="s">
        <v>32</v>
      </c>
      <c r="E27" s="4" t="s">
        <v>9</v>
      </c>
    </row>
    <row r="28" spans="1:5" ht="24.75" customHeight="1">
      <c r="A28" s="4">
        <v>25</v>
      </c>
      <c r="B28" s="3" t="str">
        <f>"祁锐"</f>
        <v>祁锐</v>
      </c>
      <c r="C28" s="3" t="s">
        <v>7</v>
      </c>
      <c r="D28" s="3" t="s">
        <v>33</v>
      </c>
      <c r="E28" s="4" t="s">
        <v>9</v>
      </c>
    </row>
    <row r="29" spans="1:5" ht="24.75" customHeight="1">
      <c r="A29" s="4">
        <v>26</v>
      </c>
      <c r="B29" s="3" t="str">
        <f>"曾艺婕"</f>
        <v>曾艺婕</v>
      </c>
      <c r="C29" s="3" t="s">
        <v>7</v>
      </c>
      <c r="D29" s="3" t="s">
        <v>34</v>
      </c>
      <c r="E29" s="4" t="s">
        <v>9</v>
      </c>
    </row>
    <row r="30" spans="1:5" ht="24.75" customHeight="1">
      <c r="A30" s="4">
        <v>27</v>
      </c>
      <c r="B30" s="3" t="str">
        <f>"杨迪"</f>
        <v>杨迪</v>
      </c>
      <c r="C30" s="3" t="s">
        <v>7</v>
      </c>
      <c r="D30" s="3" t="s">
        <v>35</v>
      </c>
      <c r="E30" s="4" t="s">
        <v>9</v>
      </c>
    </row>
    <row r="31" spans="1:5" ht="24.75" customHeight="1">
      <c r="A31" s="4">
        <v>28</v>
      </c>
      <c r="B31" s="3" t="str">
        <f>"林彩虹"</f>
        <v>林彩虹</v>
      </c>
      <c r="C31" s="3" t="s">
        <v>7</v>
      </c>
      <c r="D31" s="3" t="s">
        <v>36</v>
      </c>
      <c r="E31" s="4" t="s">
        <v>9</v>
      </c>
    </row>
    <row r="32" spans="1:5" ht="24.75" customHeight="1">
      <c r="A32" s="4">
        <v>29</v>
      </c>
      <c r="B32" s="3" t="str">
        <f>"亓悦"</f>
        <v>亓悦</v>
      </c>
      <c r="C32" s="3" t="s">
        <v>7</v>
      </c>
      <c r="D32" s="3" t="s">
        <v>37</v>
      </c>
      <c r="E32" s="4" t="s">
        <v>9</v>
      </c>
    </row>
    <row r="33" spans="1:5" ht="24.75" customHeight="1">
      <c r="A33" s="4">
        <v>30</v>
      </c>
      <c r="B33" s="3" t="str">
        <f>"曾川"</f>
        <v>曾川</v>
      </c>
      <c r="C33" s="3" t="s">
        <v>7</v>
      </c>
      <c r="D33" s="3" t="s">
        <v>38</v>
      </c>
      <c r="E33" s="4" t="s">
        <v>9</v>
      </c>
    </row>
    <row r="34" spans="1:5" ht="24.75" customHeight="1">
      <c r="A34" s="4">
        <v>31</v>
      </c>
      <c r="B34" s="3" t="str">
        <f>"陈晶晶"</f>
        <v>陈晶晶</v>
      </c>
      <c r="C34" s="3" t="s">
        <v>7</v>
      </c>
      <c r="D34" s="3" t="s">
        <v>39</v>
      </c>
      <c r="E34" s="4" t="s">
        <v>9</v>
      </c>
    </row>
    <row r="35" spans="1:5" ht="24.75" customHeight="1">
      <c r="A35" s="4">
        <v>32</v>
      </c>
      <c r="B35" s="3" t="str">
        <f>"郑圆圆"</f>
        <v>郑圆圆</v>
      </c>
      <c r="C35" s="3" t="s">
        <v>7</v>
      </c>
      <c r="D35" s="3" t="s">
        <v>40</v>
      </c>
      <c r="E35" s="4" t="s">
        <v>9</v>
      </c>
    </row>
    <row r="36" spans="1:5" ht="24.75" customHeight="1">
      <c r="A36" s="4">
        <v>33</v>
      </c>
      <c r="B36" s="3" t="str">
        <f>"林贤"</f>
        <v>林贤</v>
      </c>
      <c r="C36" s="3" t="s">
        <v>7</v>
      </c>
      <c r="D36" s="3" t="s">
        <v>41</v>
      </c>
      <c r="E36" s="4" t="s">
        <v>9</v>
      </c>
    </row>
    <row r="37" spans="1:5" ht="24.75" customHeight="1">
      <c r="A37" s="4">
        <v>34</v>
      </c>
      <c r="B37" s="3" t="str">
        <f>"陈艳丹"</f>
        <v>陈艳丹</v>
      </c>
      <c r="C37" s="3" t="s">
        <v>7</v>
      </c>
      <c r="D37" s="3" t="s">
        <v>42</v>
      </c>
      <c r="E37" s="4" t="s">
        <v>9</v>
      </c>
    </row>
    <row r="38" spans="1:5" ht="24.75" customHeight="1">
      <c r="A38" s="4">
        <v>35</v>
      </c>
      <c r="B38" s="3" t="str">
        <f>"尹朝贤"</f>
        <v>尹朝贤</v>
      </c>
      <c r="C38" s="3" t="s">
        <v>7</v>
      </c>
      <c r="D38" s="3" t="s">
        <v>43</v>
      </c>
      <c r="E38" s="4" t="s">
        <v>9</v>
      </c>
    </row>
    <row r="39" spans="1:5" ht="24.75" customHeight="1">
      <c r="A39" s="4">
        <v>36</v>
      </c>
      <c r="B39" s="3" t="str">
        <f>"孙于茹"</f>
        <v>孙于茹</v>
      </c>
      <c r="C39" s="3" t="s">
        <v>7</v>
      </c>
      <c r="D39" s="3" t="s">
        <v>44</v>
      </c>
      <c r="E39" s="4" t="s">
        <v>9</v>
      </c>
    </row>
    <row r="40" spans="1:5" ht="24.75" customHeight="1">
      <c r="A40" s="4">
        <v>37</v>
      </c>
      <c r="B40" s="3" t="str">
        <f>"王春霞"</f>
        <v>王春霞</v>
      </c>
      <c r="C40" s="3" t="s">
        <v>7</v>
      </c>
      <c r="D40" s="3" t="s">
        <v>45</v>
      </c>
      <c r="E40" s="4" t="s">
        <v>9</v>
      </c>
    </row>
    <row r="41" spans="1:5" ht="24.75" customHeight="1">
      <c r="A41" s="4">
        <v>38</v>
      </c>
      <c r="B41" s="3" t="str">
        <f>"符慧彬"</f>
        <v>符慧彬</v>
      </c>
      <c r="C41" s="3" t="s">
        <v>7</v>
      </c>
      <c r="D41" s="3" t="s">
        <v>46</v>
      </c>
      <c r="E41" s="4" t="s">
        <v>9</v>
      </c>
    </row>
    <row r="42" spans="1:5" ht="24.75" customHeight="1">
      <c r="A42" s="4">
        <v>39</v>
      </c>
      <c r="B42" s="3" t="str">
        <f>"潘福女"</f>
        <v>潘福女</v>
      </c>
      <c r="C42" s="3" t="s">
        <v>7</v>
      </c>
      <c r="D42" s="3" t="s">
        <v>47</v>
      </c>
      <c r="E42" s="4" t="s">
        <v>9</v>
      </c>
    </row>
    <row r="43" spans="1:5" ht="24.75" customHeight="1">
      <c r="A43" s="4">
        <v>40</v>
      </c>
      <c r="B43" s="3" t="str">
        <f>"李文馨"</f>
        <v>李文馨</v>
      </c>
      <c r="C43" s="3" t="s">
        <v>7</v>
      </c>
      <c r="D43" s="3" t="s">
        <v>48</v>
      </c>
      <c r="E43" s="4" t="s">
        <v>9</v>
      </c>
    </row>
    <row r="44" spans="1:5" ht="24.75" customHeight="1">
      <c r="A44" s="4">
        <v>41</v>
      </c>
      <c r="B44" s="3" t="str">
        <f>"廖苑彤"</f>
        <v>廖苑彤</v>
      </c>
      <c r="C44" s="3" t="s">
        <v>7</v>
      </c>
      <c r="D44" s="3" t="s">
        <v>49</v>
      </c>
      <c r="E44" s="4" t="s">
        <v>9</v>
      </c>
    </row>
    <row r="45" spans="1:5" ht="24.75" customHeight="1">
      <c r="A45" s="4">
        <v>42</v>
      </c>
      <c r="B45" s="3" t="str">
        <f>"吴淑玉"</f>
        <v>吴淑玉</v>
      </c>
      <c r="C45" s="3" t="s">
        <v>7</v>
      </c>
      <c r="D45" s="3" t="s">
        <v>50</v>
      </c>
      <c r="E45" s="4" t="s">
        <v>9</v>
      </c>
    </row>
    <row r="46" spans="1:5" ht="24.75" customHeight="1">
      <c r="A46" s="4">
        <v>43</v>
      </c>
      <c r="B46" s="3" t="str">
        <f>"庄怡"</f>
        <v>庄怡</v>
      </c>
      <c r="C46" s="3" t="s">
        <v>7</v>
      </c>
      <c r="D46" s="3" t="s">
        <v>51</v>
      </c>
      <c r="E46" s="4" t="s">
        <v>9</v>
      </c>
    </row>
    <row r="47" spans="1:5" ht="24.75" customHeight="1">
      <c r="A47" s="4">
        <v>44</v>
      </c>
      <c r="B47" s="3" t="str">
        <f>"陈丽叶"</f>
        <v>陈丽叶</v>
      </c>
      <c r="C47" s="3" t="s">
        <v>7</v>
      </c>
      <c r="D47" s="3" t="s">
        <v>52</v>
      </c>
      <c r="E47" s="4" t="s">
        <v>9</v>
      </c>
    </row>
    <row r="48" spans="1:5" ht="24.75" customHeight="1">
      <c r="A48" s="4">
        <v>45</v>
      </c>
      <c r="B48" s="3" t="str">
        <f>"符丹乃"</f>
        <v>符丹乃</v>
      </c>
      <c r="C48" s="3" t="s">
        <v>7</v>
      </c>
      <c r="D48" s="3" t="s">
        <v>53</v>
      </c>
      <c r="E48" s="4" t="s">
        <v>9</v>
      </c>
    </row>
    <row r="49" spans="1:5" ht="24.75" customHeight="1">
      <c r="A49" s="4">
        <v>46</v>
      </c>
      <c r="B49" s="3" t="str">
        <f>"杨钰"</f>
        <v>杨钰</v>
      </c>
      <c r="C49" s="3" t="s">
        <v>7</v>
      </c>
      <c r="D49" s="3" t="s">
        <v>54</v>
      </c>
      <c r="E49" s="4" t="s">
        <v>9</v>
      </c>
    </row>
    <row r="50" spans="1:5" ht="24.75" customHeight="1">
      <c r="A50" s="4">
        <v>47</v>
      </c>
      <c r="B50" s="3" t="str">
        <f>"黄俊森"</f>
        <v>黄俊森</v>
      </c>
      <c r="C50" s="3" t="s">
        <v>7</v>
      </c>
      <c r="D50" s="3" t="s">
        <v>55</v>
      </c>
      <c r="E50" s="4" t="s">
        <v>9</v>
      </c>
    </row>
    <row r="51" spans="1:5" ht="24.75" customHeight="1">
      <c r="A51" s="4">
        <v>48</v>
      </c>
      <c r="B51" s="3" t="str">
        <f>"梁宇晴"</f>
        <v>梁宇晴</v>
      </c>
      <c r="C51" s="3" t="s">
        <v>7</v>
      </c>
      <c r="D51" s="3" t="s">
        <v>56</v>
      </c>
      <c r="E51" s="4" t="s">
        <v>9</v>
      </c>
    </row>
    <row r="52" spans="1:5" ht="24.75" customHeight="1">
      <c r="A52" s="4">
        <v>49</v>
      </c>
      <c r="B52" s="3" t="str">
        <f>"陈杰"</f>
        <v>陈杰</v>
      </c>
      <c r="C52" s="3" t="s">
        <v>7</v>
      </c>
      <c r="D52" s="3" t="s">
        <v>57</v>
      </c>
      <c r="E52" s="4" t="s">
        <v>9</v>
      </c>
    </row>
    <row r="53" spans="1:5" ht="24.75" customHeight="1">
      <c r="A53" s="4">
        <v>50</v>
      </c>
      <c r="B53" s="3" t="str">
        <f>"苏敦起"</f>
        <v>苏敦起</v>
      </c>
      <c r="C53" s="3" t="s">
        <v>7</v>
      </c>
      <c r="D53" s="3" t="s">
        <v>58</v>
      </c>
      <c r="E53" s="4" t="s">
        <v>9</v>
      </c>
    </row>
    <row r="54" spans="1:5" ht="24.75" customHeight="1">
      <c r="A54" s="4">
        <v>51</v>
      </c>
      <c r="B54" s="3" t="str">
        <f>"云嘉钰"</f>
        <v>云嘉钰</v>
      </c>
      <c r="C54" s="3" t="s">
        <v>7</v>
      </c>
      <c r="D54" s="3" t="s">
        <v>59</v>
      </c>
      <c r="E54" s="4" t="s">
        <v>9</v>
      </c>
    </row>
    <row r="55" spans="1:5" ht="24.75" customHeight="1">
      <c r="A55" s="4">
        <v>52</v>
      </c>
      <c r="B55" s="3" t="str">
        <f>"王微霞"</f>
        <v>王微霞</v>
      </c>
      <c r="C55" s="3" t="s">
        <v>7</v>
      </c>
      <c r="D55" s="3" t="s">
        <v>60</v>
      </c>
      <c r="E55" s="4" t="s">
        <v>9</v>
      </c>
    </row>
    <row r="56" spans="1:5" ht="24.75" customHeight="1">
      <c r="A56" s="4">
        <v>53</v>
      </c>
      <c r="B56" s="3" t="str">
        <f>"林斯红"</f>
        <v>林斯红</v>
      </c>
      <c r="C56" s="3" t="s">
        <v>7</v>
      </c>
      <c r="D56" s="3" t="s">
        <v>61</v>
      </c>
      <c r="E56" s="4" t="s">
        <v>9</v>
      </c>
    </row>
    <row r="57" spans="1:5" ht="24.75" customHeight="1">
      <c r="A57" s="4">
        <v>54</v>
      </c>
      <c r="B57" s="3" t="str">
        <f>"冯淑贤"</f>
        <v>冯淑贤</v>
      </c>
      <c r="C57" s="3" t="s">
        <v>7</v>
      </c>
      <c r="D57" s="3" t="s">
        <v>62</v>
      </c>
      <c r="E57" s="4" t="s">
        <v>9</v>
      </c>
    </row>
    <row r="58" spans="1:5" ht="24.75" customHeight="1">
      <c r="A58" s="4">
        <v>55</v>
      </c>
      <c r="B58" s="3" t="str">
        <f>"陈永钦"</f>
        <v>陈永钦</v>
      </c>
      <c r="C58" s="3" t="s">
        <v>7</v>
      </c>
      <c r="D58" s="3" t="s">
        <v>63</v>
      </c>
      <c r="E58" s="4" t="s">
        <v>9</v>
      </c>
    </row>
    <row r="59" spans="1:5" ht="24.75" customHeight="1">
      <c r="A59" s="4">
        <v>56</v>
      </c>
      <c r="B59" s="3" t="str">
        <f>"钟瑶惠"</f>
        <v>钟瑶惠</v>
      </c>
      <c r="C59" s="3" t="s">
        <v>7</v>
      </c>
      <c r="D59" s="3" t="s">
        <v>64</v>
      </c>
      <c r="E59" s="4" t="s">
        <v>9</v>
      </c>
    </row>
    <row r="60" spans="1:5" ht="24.75" customHeight="1">
      <c r="A60" s="4">
        <v>57</v>
      </c>
      <c r="B60" s="3" t="str">
        <f>"单丽佳"</f>
        <v>单丽佳</v>
      </c>
      <c r="C60" s="3" t="s">
        <v>7</v>
      </c>
      <c r="D60" s="3" t="s">
        <v>65</v>
      </c>
      <c r="E60" s="4" t="s">
        <v>9</v>
      </c>
    </row>
    <row r="61" spans="1:5" ht="24.75" customHeight="1">
      <c r="A61" s="4">
        <v>58</v>
      </c>
      <c r="B61" s="3" t="str">
        <f>"王妩"</f>
        <v>王妩</v>
      </c>
      <c r="C61" s="3" t="s">
        <v>7</v>
      </c>
      <c r="D61" s="3" t="s">
        <v>66</v>
      </c>
      <c r="E61" s="4" t="s">
        <v>9</v>
      </c>
    </row>
    <row r="62" spans="1:5" ht="24.75" customHeight="1">
      <c r="A62" s="4">
        <v>59</v>
      </c>
      <c r="B62" s="3" t="str">
        <f>"梁译文"</f>
        <v>梁译文</v>
      </c>
      <c r="C62" s="3" t="s">
        <v>7</v>
      </c>
      <c r="D62" s="3" t="s">
        <v>67</v>
      </c>
      <c r="E62" s="4" t="s">
        <v>9</v>
      </c>
    </row>
    <row r="63" spans="1:5" ht="24.75" customHeight="1">
      <c r="A63" s="4">
        <v>60</v>
      </c>
      <c r="B63" s="3" t="str">
        <f>"符丹虹"</f>
        <v>符丹虹</v>
      </c>
      <c r="C63" s="3" t="s">
        <v>7</v>
      </c>
      <c r="D63" s="3" t="s">
        <v>68</v>
      </c>
      <c r="E63" s="4" t="s">
        <v>9</v>
      </c>
    </row>
    <row r="64" spans="1:5" ht="24.75" customHeight="1">
      <c r="A64" s="4">
        <v>61</v>
      </c>
      <c r="B64" s="3" t="str">
        <f>"李娜"</f>
        <v>李娜</v>
      </c>
      <c r="C64" s="3" t="s">
        <v>7</v>
      </c>
      <c r="D64" s="3" t="s">
        <v>69</v>
      </c>
      <c r="E64" s="4" t="s">
        <v>9</v>
      </c>
    </row>
    <row r="65" spans="1:5" ht="24.75" customHeight="1">
      <c r="A65" s="4">
        <v>62</v>
      </c>
      <c r="B65" s="3" t="str">
        <f>"林琳"</f>
        <v>林琳</v>
      </c>
      <c r="C65" s="3" t="s">
        <v>7</v>
      </c>
      <c r="D65" s="3" t="s">
        <v>70</v>
      </c>
      <c r="E65" s="4" t="s">
        <v>9</v>
      </c>
    </row>
    <row r="66" spans="1:5" ht="24.75" customHeight="1">
      <c r="A66" s="4">
        <v>63</v>
      </c>
      <c r="B66" s="3" t="str">
        <f>"杨宇舒"</f>
        <v>杨宇舒</v>
      </c>
      <c r="C66" s="3" t="s">
        <v>7</v>
      </c>
      <c r="D66" s="3" t="s">
        <v>71</v>
      </c>
      <c r="E66" s="4" t="s">
        <v>9</v>
      </c>
    </row>
    <row r="67" spans="1:5" ht="24.75" customHeight="1">
      <c r="A67" s="4">
        <v>64</v>
      </c>
      <c r="B67" s="3" t="str">
        <f>"陈思卓"</f>
        <v>陈思卓</v>
      </c>
      <c r="C67" s="3" t="s">
        <v>7</v>
      </c>
      <c r="D67" s="3" t="s">
        <v>72</v>
      </c>
      <c r="E67" s="4" t="s">
        <v>9</v>
      </c>
    </row>
    <row r="68" spans="1:5" ht="24.75" customHeight="1">
      <c r="A68" s="4">
        <v>65</v>
      </c>
      <c r="B68" s="3" t="str">
        <f>"李玫玲"</f>
        <v>李玫玲</v>
      </c>
      <c r="C68" s="3" t="s">
        <v>7</v>
      </c>
      <c r="D68" s="3" t="s">
        <v>73</v>
      </c>
      <c r="E68" s="4" t="s">
        <v>9</v>
      </c>
    </row>
    <row r="69" spans="1:5" ht="24.75" customHeight="1">
      <c r="A69" s="4">
        <v>66</v>
      </c>
      <c r="B69" s="3" t="str">
        <f>"颜为祥"</f>
        <v>颜为祥</v>
      </c>
      <c r="C69" s="3" t="s">
        <v>7</v>
      </c>
      <c r="D69" s="3" t="s">
        <v>74</v>
      </c>
      <c r="E69" s="4" t="s">
        <v>9</v>
      </c>
    </row>
    <row r="70" spans="1:5" ht="24.75" customHeight="1">
      <c r="A70" s="4">
        <v>67</v>
      </c>
      <c r="B70" s="3" t="str">
        <f>"殷承辉"</f>
        <v>殷承辉</v>
      </c>
      <c r="C70" s="3" t="s">
        <v>7</v>
      </c>
      <c r="D70" s="3" t="s">
        <v>75</v>
      </c>
      <c r="E70" s="4" t="s">
        <v>9</v>
      </c>
    </row>
    <row r="71" spans="1:5" ht="24.75" customHeight="1">
      <c r="A71" s="4">
        <v>68</v>
      </c>
      <c r="B71" s="3" t="str">
        <f>"冯羽"</f>
        <v>冯羽</v>
      </c>
      <c r="C71" s="3" t="s">
        <v>7</v>
      </c>
      <c r="D71" s="3" t="s">
        <v>76</v>
      </c>
      <c r="E71" s="4" t="s">
        <v>9</v>
      </c>
    </row>
    <row r="72" spans="1:5" ht="24.75" customHeight="1">
      <c r="A72" s="4">
        <v>69</v>
      </c>
      <c r="B72" s="3" t="str">
        <f>"黄达鸣"</f>
        <v>黄达鸣</v>
      </c>
      <c r="C72" s="3" t="s">
        <v>7</v>
      </c>
      <c r="D72" s="3" t="s">
        <v>77</v>
      </c>
      <c r="E72" s="4" t="s">
        <v>9</v>
      </c>
    </row>
    <row r="73" spans="1:5" ht="24.75" customHeight="1">
      <c r="A73" s="4">
        <v>70</v>
      </c>
      <c r="B73" s="3" t="str">
        <f>"林江栩"</f>
        <v>林江栩</v>
      </c>
      <c r="C73" s="3" t="s">
        <v>7</v>
      </c>
      <c r="D73" s="3" t="s">
        <v>78</v>
      </c>
      <c r="E73" s="4" t="s">
        <v>9</v>
      </c>
    </row>
    <row r="74" spans="1:5" ht="24.75" customHeight="1">
      <c r="A74" s="4">
        <v>71</v>
      </c>
      <c r="B74" s="3" t="str">
        <f>"柳艺"</f>
        <v>柳艺</v>
      </c>
      <c r="C74" s="3" t="s">
        <v>7</v>
      </c>
      <c r="D74" s="3" t="s">
        <v>79</v>
      </c>
      <c r="E74" s="4" t="s">
        <v>9</v>
      </c>
    </row>
    <row r="75" spans="1:5" ht="24.75" customHeight="1">
      <c r="A75" s="4">
        <v>72</v>
      </c>
      <c r="B75" s="3" t="str">
        <f>"吴玫坛"</f>
        <v>吴玫坛</v>
      </c>
      <c r="C75" s="3" t="s">
        <v>7</v>
      </c>
      <c r="D75" s="3" t="s">
        <v>80</v>
      </c>
      <c r="E75" s="4" t="s">
        <v>9</v>
      </c>
    </row>
    <row r="76" spans="1:5" ht="24.75" customHeight="1">
      <c r="A76" s="4">
        <v>73</v>
      </c>
      <c r="B76" s="3" t="str">
        <f>"丁小慧"</f>
        <v>丁小慧</v>
      </c>
      <c r="C76" s="3" t="s">
        <v>7</v>
      </c>
      <c r="D76" s="3" t="s">
        <v>81</v>
      </c>
      <c r="E76" s="4" t="s">
        <v>9</v>
      </c>
    </row>
    <row r="77" spans="1:5" ht="24.75" customHeight="1">
      <c r="A77" s="4">
        <v>74</v>
      </c>
      <c r="B77" s="3" t="str">
        <f>"李善森"</f>
        <v>李善森</v>
      </c>
      <c r="C77" s="3" t="s">
        <v>7</v>
      </c>
      <c r="D77" s="3" t="s">
        <v>82</v>
      </c>
      <c r="E77" s="4" t="s">
        <v>9</v>
      </c>
    </row>
    <row r="78" spans="1:5" ht="24.75" customHeight="1">
      <c r="A78" s="4">
        <v>75</v>
      </c>
      <c r="B78" s="3" t="str">
        <f>"符赛碗"</f>
        <v>符赛碗</v>
      </c>
      <c r="C78" s="3" t="s">
        <v>7</v>
      </c>
      <c r="D78" s="3" t="s">
        <v>83</v>
      </c>
      <c r="E78" s="4" t="s">
        <v>9</v>
      </c>
    </row>
    <row r="79" spans="1:5" ht="24.75" customHeight="1">
      <c r="A79" s="4">
        <v>76</v>
      </c>
      <c r="B79" s="3" t="str">
        <f>"王靖怡"</f>
        <v>王靖怡</v>
      </c>
      <c r="C79" s="3" t="s">
        <v>7</v>
      </c>
      <c r="D79" s="3" t="s">
        <v>84</v>
      </c>
      <c r="E79" s="4" t="s">
        <v>9</v>
      </c>
    </row>
    <row r="80" spans="1:5" ht="24.75" customHeight="1">
      <c r="A80" s="4">
        <v>77</v>
      </c>
      <c r="B80" s="3" t="str">
        <f>"聂婷"</f>
        <v>聂婷</v>
      </c>
      <c r="C80" s="3" t="s">
        <v>7</v>
      </c>
      <c r="D80" s="3" t="s">
        <v>85</v>
      </c>
      <c r="E80" s="4" t="s">
        <v>9</v>
      </c>
    </row>
    <row r="81" spans="1:5" ht="24.75" customHeight="1">
      <c r="A81" s="4">
        <v>78</v>
      </c>
      <c r="B81" s="3" t="str">
        <f>"曹兰兰"</f>
        <v>曹兰兰</v>
      </c>
      <c r="C81" s="3" t="s">
        <v>7</v>
      </c>
      <c r="D81" s="3" t="s">
        <v>86</v>
      </c>
      <c r="E81" s="4" t="s">
        <v>9</v>
      </c>
    </row>
    <row r="82" spans="1:5" ht="24.75" customHeight="1">
      <c r="A82" s="4">
        <v>79</v>
      </c>
      <c r="B82" s="3" t="str">
        <f>"范翼"</f>
        <v>范翼</v>
      </c>
      <c r="C82" s="3" t="s">
        <v>7</v>
      </c>
      <c r="D82" s="3" t="s">
        <v>87</v>
      </c>
      <c r="E82" s="4" t="s">
        <v>9</v>
      </c>
    </row>
    <row r="83" spans="1:5" ht="24.75" customHeight="1">
      <c r="A83" s="4">
        <v>80</v>
      </c>
      <c r="B83" s="3" t="str">
        <f>"符菁菁"</f>
        <v>符菁菁</v>
      </c>
      <c r="C83" s="3" t="s">
        <v>7</v>
      </c>
      <c r="D83" s="3" t="s">
        <v>88</v>
      </c>
      <c r="E83" s="4" t="s">
        <v>9</v>
      </c>
    </row>
    <row r="84" spans="1:5" ht="24.75" customHeight="1">
      <c r="A84" s="4">
        <v>81</v>
      </c>
      <c r="B84" s="3" t="str">
        <f>"王春娇"</f>
        <v>王春娇</v>
      </c>
      <c r="C84" s="3" t="s">
        <v>7</v>
      </c>
      <c r="D84" s="3" t="s">
        <v>89</v>
      </c>
      <c r="E84" s="4" t="s">
        <v>9</v>
      </c>
    </row>
    <row r="85" spans="1:5" ht="24.75" customHeight="1">
      <c r="A85" s="4">
        <v>82</v>
      </c>
      <c r="B85" s="3" t="str">
        <f>"黄钰清"</f>
        <v>黄钰清</v>
      </c>
      <c r="C85" s="3" t="s">
        <v>7</v>
      </c>
      <c r="D85" s="3" t="s">
        <v>90</v>
      </c>
      <c r="E85" s="4" t="s">
        <v>9</v>
      </c>
    </row>
    <row r="86" spans="1:5" ht="24.75" customHeight="1">
      <c r="A86" s="4">
        <v>83</v>
      </c>
      <c r="B86" s="3" t="str">
        <f>" 周南杏"</f>
        <v> 周南杏</v>
      </c>
      <c r="C86" s="3" t="s">
        <v>7</v>
      </c>
      <c r="D86" s="3" t="s">
        <v>91</v>
      </c>
      <c r="E86" s="4" t="s">
        <v>9</v>
      </c>
    </row>
    <row r="87" spans="1:5" ht="24.75" customHeight="1">
      <c r="A87" s="4">
        <v>84</v>
      </c>
      <c r="B87" s="3" t="str">
        <f>"何荣群"</f>
        <v>何荣群</v>
      </c>
      <c r="C87" s="3" t="s">
        <v>7</v>
      </c>
      <c r="D87" s="3" t="s">
        <v>92</v>
      </c>
      <c r="E87" s="4" t="s">
        <v>9</v>
      </c>
    </row>
    <row r="88" spans="1:5" ht="24.75" customHeight="1">
      <c r="A88" s="4">
        <v>85</v>
      </c>
      <c r="B88" s="3" t="str">
        <f>"臧旖晗"</f>
        <v>臧旖晗</v>
      </c>
      <c r="C88" s="3" t="s">
        <v>7</v>
      </c>
      <c r="D88" s="3" t="s">
        <v>93</v>
      </c>
      <c r="E88" s="4" t="s">
        <v>9</v>
      </c>
    </row>
    <row r="89" spans="1:5" ht="24.75" customHeight="1">
      <c r="A89" s="4">
        <v>86</v>
      </c>
      <c r="B89" s="3" t="str">
        <f>"王品熙"</f>
        <v>王品熙</v>
      </c>
      <c r="C89" s="3" t="s">
        <v>7</v>
      </c>
      <c r="D89" s="3" t="s">
        <v>94</v>
      </c>
      <c r="E89" s="4" t="s">
        <v>9</v>
      </c>
    </row>
    <row r="90" spans="1:5" ht="24.75" customHeight="1">
      <c r="A90" s="4">
        <v>87</v>
      </c>
      <c r="B90" s="3" t="str">
        <f>"何小磊"</f>
        <v>何小磊</v>
      </c>
      <c r="C90" s="3" t="s">
        <v>7</v>
      </c>
      <c r="D90" s="3" t="s">
        <v>95</v>
      </c>
      <c r="E90" s="4" t="s">
        <v>9</v>
      </c>
    </row>
    <row r="91" spans="1:5" ht="24.75" customHeight="1">
      <c r="A91" s="4">
        <v>88</v>
      </c>
      <c r="B91" s="3" t="str">
        <f>"符令英"</f>
        <v>符令英</v>
      </c>
      <c r="C91" s="3" t="s">
        <v>7</v>
      </c>
      <c r="D91" s="3" t="s">
        <v>96</v>
      </c>
      <c r="E91" s="4" t="s">
        <v>9</v>
      </c>
    </row>
    <row r="92" spans="1:5" ht="24.75" customHeight="1">
      <c r="A92" s="4">
        <v>89</v>
      </c>
      <c r="B92" s="3" t="str">
        <f>"林上月"</f>
        <v>林上月</v>
      </c>
      <c r="C92" s="3" t="s">
        <v>7</v>
      </c>
      <c r="D92" s="3" t="s">
        <v>97</v>
      </c>
      <c r="E92" s="4" t="s">
        <v>9</v>
      </c>
    </row>
    <row r="93" spans="1:5" ht="24.75" customHeight="1">
      <c r="A93" s="4">
        <v>90</v>
      </c>
      <c r="B93" s="3" t="str">
        <f>"黄海欣"</f>
        <v>黄海欣</v>
      </c>
      <c r="C93" s="3" t="s">
        <v>7</v>
      </c>
      <c r="D93" s="3" t="s">
        <v>98</v>
      </c>
      <c r="E93" s="4" t="s">
        <v>9</v>
      </c>
    </row>
    <row r="94" spans="1:5" ht="24.75" customHeight="1">
      <c r="A94" s="4">
        <v>91</v>
      </c>
      <c r="B94" s="3" t="str">
        <f>"钟明月"</f>
        <v>钟明月</v>
      </c>
      <c r="C94" s="3" t="s">
        <v>7</v>
      </c>
      <c r="D94" s="3" t="s">
        <v>99</v>
      </c>
      <c r="E94" s="4" t="s">
        <v>9</v>
      </c>
    </row>
    <row r="95" spans="1:5" ht="24.75" customHeight="1">
      <c r="A95" s="4">
        <v>92</v>
      </c>
      <c r="B95" s="3" t="str">
        <f>"韩谢英"</f>
        <v>韩谢英</v>
      </c>
      <c r="C95" s="3" t="s">
        <v>7</v>
      </c>
      <c r="D95" s="3" t="s">
        <v>100</v>
      </c>
      <c r="E95" s="4" t="s">
        <v>9</v>
      </c>
    </row>
    <row r="96" spans="1:5" ht="24.75" customHeight="1">
      <c r="A96" s="4">
        <v>93</v>
      </c>
      <c r="B96" s="3" t="str">
        <f>"冯家辉"</f>
        <v>冯家辉</v>
      </c>
      <c r="C96" s="3" t="s">
        <v>7</v>
      </c>
      <c r="D96" s="3" t="s">
        <v>101</v>
      </c>
      <c r="E96" s="4" t="s">
        <v>9</v>
      </c>
    </row>
    <row r="97" spans="1:5" ht="24.75" customHeight="1">
      <c r="A97" s="4">
        <v>94</v>
      </c>
      <c r="B97" s="3" t="str">
        <f>"蔡高茜"</f>
        <v>蔡高茜</v>
      </c>
      <c r="C97" s="3" t="s">
        <v>7</v>
      </c>
      <c r="D97" s="3" t="s">
        <v>102</v>
      </c>
      <c r="E97" s="4" t="s">
        <v>9</v>
      </c>
    </row>
    <row r="98" spans="1:5" ht="24.75" customHeight="1">
      <c r="A98" s="4">
        <v>95</v>
      </c>
      <c r="B98" s="3" t="str">
        <f>"王云"</f>
        <v>王云</v>
      </c>
      <c r="C98" s="3" t="s">
        <v>7</v>
      </c>
      <c r="D98" s="3" t="s">
        <v>103</v>
      </c>
      <c r="E98" s="4" t="s">
        <v>9</v>
      </c>
    </row>
    <row r="99" spans="1:5" ht="24.75" customHeight="1">
      <c r="A99" s="4">
        <v>96</v>
      </c>
      <c r="B99" s="3" t="str">
        <f>"王秋君"</f>
        <v>王秋君</v>
      </c>
      <c r="C99" s="3" t="s">
        <v>7</v>
      </c>
      <c r="D99" s="3" t="s">
        <v>104</v>
      </c>
      <c r="E99" s="4" t="s">
        <v>9</v>
      </c>
    </row>
    <row r="100" spans="1:5" ht="24.75" customHeight="1">
      <c r="A100" s="4">
        <v>97</v>
      </c>
      <c r="B100" s="3" t="str">
        <f>"劳惠双"</f>
        <v>劳惠双</v>
      </c>
      <c r="C100" s="3" t="s">
        <v>7</v>
      </c>
      <c r="D100" s="3" t="s">
        <v>105</v>
      </c>
      <c r="E100" s="4" t="s">
        <v>9</v>
      </c>
    </row>
    <row r="101" spans="1:5" ht="24.75" customHeight="1">
      <c r="A101" s="4">
        <v>98</v>
      </c>
      <c r="B101" s="3" t="str">
        <f>"符玉秋"</f>
        <v>符玉秋</v>
      </c>
      <c r="C101" s="3" t="s">
        <v>7</v>
      </c>
      <c r="D101" s="3" t="s">
        <v>106</v>
      </c>
      <c r="E101" s="4" t="s">
        <v>9</v>
      </c>
    </row>
    <row r="102" spans="1:5" ht="24.75" customHeight="1">
      <c r="A102" s="4">
        <v>99</v>
      </c>
      <c r="B102" s="3" t="str">
        <f>"韩冬玮"</f>
        <v>韩冬玮</v>
      </c>
      <c r="C102" s="3" t="s">
        <v>7</v>
      </c>
      <c r="D102" s="3" t="s">
        <v>107</v>
      </c>
      <c r="E102" s="4" t="s">
        <v>9</v>
      </c>
    </row>
    <row r="103" spans="1:5" ht="24.75" customHeight="1">
      <c r="A103" s="4">
        <v>100</v>
      </c>
      <c r="B103" s="3" t="str">
        <f>"谢慧芬"</f>
        <v>谢慧芬</v>
      </c>
      <c r="C103" s="3" t="s">
        <v>7</v>
      </c>
      <c r="D103" s="3" t="s">
        <v>108</v>
      </c>
      <c r="E103" s="4" t="s">
        <v>9</v>
      </c>
    </row>
    <row r="104" spans="1:5" ht="24.75" customHeight="1">
      <c r="A104" s="4">
        <v>101</v>
      </c>
      <c r="B104" s="3" t="str">
        <f>"张开菊"</f>
        <v>张开菊</v>
      </c>
      <c r="C104" s="3" t="s">
        <v>7</v>
      </c>
      <c r="D104" s="3" t="s">
        <v>109</v>
      </c>
      <c r="E104" s="4" t="s">
        <v>9</v>
      </c>
    </row>
    <row r="105" spans="1:5" ht="24.75" customHeight="1">
      <c r="A105" s="4">
        <v>102</v>
      </c>
      <c r="B105" s="3" t="str">
        <f>"符丹丹"</f>
        <v>符丹丹</v>
      </c>
      <c r="C105" s="3" t="s">
        <v>7</v>
      </c>
      <c r="D105" s="3" t="s">
        <v>110</v>
      </c>
      <c r="E105" s="4" t="s">
        <v>9</v>
      </c>
    </row>
    <row r="106" spans="1:5" ht="24.75" customHeight="1">
      <c r="A106" s="4">
        <v>103</v>
      </c>
      <c r="B106" s="3" t="str">
        <f>"张馨月"</f>
        <v>张馨月</v>
      </c>
      <c r="C106" s="3" t="s">
        <v>7</v>
      </c>
      <c r="D106" s="3" t="s">
        <v>111</v>
      </c>
      <c r="E106" s="4" t="s">
        <v>9</v>
      </c>
    </row>
    <row r="107" spans="1:5" ht="24.75" customHeight="1">
      <c r="A107" s="4">
        <v>104</v>
      </c>
      <c r="B107" s="3" t="str">
        <f>"王立旭"</f>
        <v>王立旭</v>
      </c>
      <c r="C107" s="3" t="s">
        <v>7</v>
      </c>
      <c r="D107" s="3" t="s">
        <v>112</v>
      </c>
      <c r="E107" s="4" t="s">
        <v>9</v>
      </c>
    </row>
    <row r="108" spans="1:5" ht="24.75" customHeight="1">
      <c r="A108" s="4">
        <v>105</v>
      </c>
      <c r="B108" s="3" t="str">
        <f>"王阳森"</f>
        <v>王阳森</v>
      </c>
      <c r="C108" s="3" t="s">
        <v>7</v>
      </c>
      <c r="D108" s="3" t="s">
        <v>113</v>
      </c>
      <c r="E108" s="4" t="s">
        <v>9</v>
      </c>
    </row>
    <row r="109" spans="1:5" ht="24.75" customHeight="1">
      <c r="A109" s="4">
        <v>106</v>
      </c>
      <c r="B109" s="3" t="str">
        <f>"文周慧"</f>
        <v>文周慧</v>
      </c>
      <c r="C109" s="3" t="s">
        <v>7</v>
      </c>
      <c r="D109" s="3" t="s">
        <v>114</v>
      </c>
      <c r="E109" s="4" t="s">
        <v>9</v>
      </c>
    </row>
    <row r="110" spans="1:5" ht="24.75" customHeight="1">
      <c r="A110" s="4">
        <v>107</v>
      </c>
      <c r="B110" s="3" t="str">
        <f>"陈芊蔚"</f>
        <v>陈芊蔚</v>
      </c>
      <c r="C110" s="3" t="s">
        <v>7</v>
      </c>
      <c r="D110" s="3" t="s">
        <v>115</v>
      </c>
      <c r="E110" s="4" t="s">
        <v>9</v>
      </c>
    </row>
    <row r="111" spans="1:5" ht="24.75" customHeight="1">
      <c r="A111" s="4">
        <v>108</v>
      </c>
      <c r="B111" s="3" t="str">
        <f>"吴华明"</f>
        <v>吴华明</v>
      </c>
      <c r="C111" s="3" t="s">
        <v>7</v>
      </c>
      <c r="D111" s="3" t="s">
        <v>116</v>
      </c>
      <c r="E111" s="4" t="s">
        <v>9</v>
      </c>
    </row>
    <row r="112" spans="1:5" ht="24.75" customHeight="1">
      <c r="A112" s="4">
        <v>109</v>
      </c>
      <c r="B112" s="3" t="str">
        <f>"黄艳玲"</f>
        <v>黄艳玲</v>
      </c>
      <c r="C112" s="3" t="s">
        <v>7</v>
      </c>
      <c r="D112" s="3" t="s">
        <v>117</v>
      </c>
      <c r="E112" s="4" t="s">
        <v>9</v>
      </c>
    </row>
    <row r="113" spans="1:5" ht="24.75" customHeight="1">
      <c r="A113" s="4">
        <v>110</v>
      </c>
      <c r="B113" s="3" t="str">
        <f>"何姿滢"</f>
        <v>何姿滢</v>
      </c>
      <c r="C113" s="3" t="s">
        <v>7</v>
      </c>
      <c r="D113" s="3" t="s">
        <v>118</v>
      </c>
      <c r="E113" s="4" t="s">
        <v>9</v>
      </c>
    </row>
    <row r="114" spans="1:5" ht="24.75" customHeight="1">
      <c r="A114" s="4">
        <v>111</v>
      </c>
      <c r="B114" s="3" t="str">
        <f>"曾维成"</f>
        <v>曾维成</v>
      </c>
      <c r="C114" s="3" t="s">
        <v>7</v>
      </c>
      <c r="D114" s="3" t="s">
        <v>119</v>
      </c>
      <c r="E114" s="4" t="s">
        <v>9</v>
      </c>
    </row>
    <row r="115" spans="1:5" ht="24.75" customHeight="1">
      <c r="A115" s="4">
        <v>112</v>
      </c>
      <c r="B115" s="3" t="str">
        <f>"梁兆艳"</f>
        <v>梁兆艳</v>
      </c>
      <c r="C115" s="3" t="s">
        <v>7</v>
      </c>
      <c r="D115" s="3" t="s">
        <v>120</v>
      </c>
      <c r="E115" s="4" t="s">
        <v>9</v>
      </c>
    </row>
    <row r="116" spans="1:5" ht="24.75" customHeight="1">
      <c r="A116" s="4">
        <v>113</v>
      </c>
      <c r="B116" s="3" t="str">
        <f>"包俊丽"</f>
        <v>包俊丽</v>
      </c>
      <c r="C116" s="3" t="s">
        <v>7</v>
      </c>
      <c r="D116" s="3" t="s">
        <v>121</v>
      </c>
      <c r="E116" s="4" t="s">
        <v>9</v>
      </c>
    </row>
    <row r="117" spans="1:5" ht="24.75" customHeight="1">
      <c r="A117" s="4">
        <v>114</v>
      </c>
      <c r="B117" s="3" t="str">
        <f>"符永康"</f>
        <v>符永康</v>
      </c>
      <c r="C117" s="3" t="s">
        <v>7</v>
      </c>
      <c r="D117" s="3" t="s">
        <v>122</v>
      </c>
      <c r="E117" s="4" t="s">
        <v>9</v>
      </c>
    </row>
    <row r="118" spans="1:5" ht="24.75" customHeight="1">
      <c r="A118" s="4">
        <v>115</v>
      </c>
      <c r="B118" s="3" t="str">
        <f>"吴虹谕"</f>
        <v>吴虹谕</v>
      </c>
      <c r="C118" s="3" t="s">
        <v>7</v>
      </c>
      <c r="D118" s="3" t="s">
        <v>123</v>
      </c>
      <c r="E118" s="4" t="s">
        <v>9</v>
      </c>
    </row>
    <row r="119" spans="1:5" ht="24.75" customHeight="1">
      <c r="A119" s="4">
        <v>116</v>
      </c>
      <c r="B119" s="3" t="str">
        <f>"陈静惠"</f>
        <v>陈静惠</v>
      </c>
      <c r="C119" s="3" t="s">
        <v>7</v>
      </c>
      <c r="D119" s="3" t="s">
        <v>124</v>
      </c>
      <c r="E119" s="4" t="s">
        <v>9</v>
      </c>
    </row>
    <row r="120" spans="1:5" ht="24.75" customHeight="1">
      <c r="A120" s="4">
        <v>117</v>
      </c>
      <c r="B120" s="3" t="str">
        <f>"郭珊"</f>
        <v>郭珊</v>
      </c>
      <c r="C120" s="3" t="s">
        <v>7</v>
      </c>
      <c r="D120" s="3" t="s">
        <v>125</v>
      </c>
      <c r="E120" s="4" t="s">
        <v>9</v>
      </c>
    </row>
    <row r="121" spans="1:5" ht="24.75" customHeight="1">
      <c r="A121" s="4">
        <v>118</v>
      </c>
      <c r="B121" s="3" t="str">
        <f>"关虹肖"</f>
        <v>关虹肖</v>
      </c>
      <c r="C121" s="3" t="s">
        <v>7</v>
      </c>
      <c r="D121" s="3" t="s">
        <v>126</v>
      </c>
      <c r="E121" s="4" t="s">
        <v>9</v>
      </c>
    </row>
    <row r="122" spans="1:5" ht="24.75" customHeight="1">
      <c r="A122" s="4">
        <v>119</v>
      </c>
      <c r="B122" s="3" t="str">
        <f>"方学娜"</f>
        <v>方学娜</v>
      </c>
      <c r="C122" s="3" t="s">
        <v>7</v>
      </c>
      <c r="D122" s="3" t="s">
        <v>127</v>
      </c>
      <c r="E122" s="4" t="s">
        <v>9</v>
      </c>
    </row>
    <row r="123" spans="1:5" ht="24.75" customHeight="1">
      <c r="A123" s="4">
        <v>120</v>
      </c>
      <c r="B123" s="3" t="str">
        <f>"庞力铖"</f>
        <v>庞力铖</v>
      </c>
      <c r="C123" s="3" t="s">
        <v>7</v>
      </c>
      <c r="D123" s="3" t="s">
        <v>128</v>
      </c>
      <c r="E123" s="4" t="s">
        <v>9</v>
      </c>
    </row>
    <row r="124" spans="1:5" ht="24.75" customHeight="1">
      <c r="A124" s="4">
        <v>121</v>
      </c>
      <c r="B124" s="3" t="str">
        <f>"黄梦"</f>
        <v>黄梦</v>
      </c>
      <c r="C124" s="3" t="s">
        <v>7</v>
      </c>
      <c r="D124" s="3" t="s">
        <v>129</v>
      </c>
      <c r="E124" s="4" t="s">
        <v>9</v>
      </c>
    </row>
    <row r="125" spans="1:5" ht="24.75" customHeight="1">
      <c r="A125" s="4">
        <v>122</v>
      </c>
      <c r="B125" s="3" t="str">
        <f>"陈莹"</f>
        <v>陈莹</v>
      </c>
      <c r="C125" s="3" t="s">
        <v>7</v>
      </c>
      <c r="D125" s="3" t="s">
        <v>130</v>
      </c>
      <c r="E125" s="4" t="s">
        <v>9</v>
      </c>
    </row>
    <row r="126" spans="1:5" ht="24.75" customHeight="1">
      <c r="A126" s="4">
        <v>123</v>
      </c>
      <c r="B126" s="3" t="str">
        <f>"陈珊珊"</f>
        <v>陈珊珊</v>
      </c>
      <c r="C126" s="3" t="s">
        <v>7</v>
      </c>
      <c r="D126" s="3" t="s">
        <v>131</v>
      </c>
      <c r="E126" s="4" t="s">
        <v>9</v>
      </c>
    </row>
    <row r="127" spans="1:5" ht="24.75" customHeight="1">
      <c r="A127" s="4">
        <v>124</v>
      </c>
      <c r="B127" s="3" t="str">
        <f>"吴晓莹"</f>
        <v>吴晓莹</v>
      </c>
      <c r="C127" s="3" t="s">
        <v>7</v>
      </c>
      <c r="D127" s="3" t="s">
        <v>132</v>
      </c>
      <c r="E127" s="4" t="s">
        <v>9</v>
      </c>
    </row>
    <row r="128" spans="1:5" ht="24.75" customHeight="1">
      <c r="A128" s="4">
        <v>125</v>
      </c>
      <c r="B128" s="3" t="str">
        <f>"黄韵灵"</f>
        <v>黄韵灵</v>
      </c>
      <c r="C128" s="3" t="s">
        <v>7</v>
      </c>
      <c r="D128" s="3" t="s">
        <v>133</v>
      </c>
      <c r="E128" s="4" t="s">
        <v>9</v>
      </c>
    </row>
    <row r="129" spans="1:5" ht="24.75" customHeight="1">
      <c r="A129" s="4">
        <v>126</v>
      </c>
      <c r="B129" s="3" t="str">
        <f>"胡绍明"</f>
        <v>胡绍明</v>
      </c>
      <c r="C129" s="3" t="s">
        <v>7</v>
      </c>
      <c r="D129" s="3" t="s">
        <v>134</v>
      </c>
      <c r="E129" s="4" t="s">
        <v>9</v>
      </c>
    </row>
    <row r="130" spans="1:5" ht="24.75" customHeight="1">
      <c r="A130" s="4">
        <v>127</v>
      </c>
      <c r="B130" s="3" t="str">
        <f>"张馨文"</f>
        <v>张馨文</v>
      </c>
      <c r="C130" s="3" t="s">
        <v>7</v>
      </c>
      <c r="D130" s="3" t="s">
        <v>135</v>
      </c>
      <c r="E130" s="4" t="s">
        <v>9</v>
      </c>
    </row>
    <row r="131" spans="1:5" ht="24.75" customHeight="1">
      <c r="A131" s="4">
        <v>128</v>
      </c>
      <c r="B131" s="3" t="str">
        <f>"唐萍"</f>
        <v>唐萍</v>
      </c>
      <c r="C131" s="3" t="s">
        <v>7</v>
      </c>
      <c r="D131" s="3" t="s">
        <v>136</v>
      </c>
      <c r="E131" s="4" t="s">
        <v>9</v>
      </c>
    </row>
    <row r="132" spans="1:5" ht="24.75" customHeight="1">
      <c r="A132" s="4">
        <v>129</v>
      </c>
      <c r="B132" s="3" t="str">
        <f>"覃茹"</f>
        <v>覃茹</v>
      </c>
      <c r="C132" s="3" t="s">
        <v>7</v>
      </c>
      <c r="D132" s="3" t="s">
        <v>137</v>
      </c>
      <c r="E132" s="4" t="s">
        <v>9</v>
      </c>
    </row>
    <row r="133" spans="1:5" ht="24.75" customHeight="1">
      <c r="A133" s="4">
        <v>130</v>
      </c>
      <c r="B133" s="3" t="str">
        <f>"林丽健"</f>
        <v>林丽健</v>
      </c>
      <c r="C133" s="3" t="s">
        <v>7</v>
      </c>
      <c r="D133" s="3" t="s">
        <v>138</v>
      </c>
      <c r="E133" s="4" t="s">
        <v>9</v>
      </c>
    </row>
    <row r="134" spans="1:5" ht="24.75" customHeight="1">
      <c r="A134" s="4">
        <v>131</v>
      </c>
      <c r="B134" s="3" t="str">
        <f>"谢盼盼"</f>
        <v>谢盼盼</v>
      </c>
      <c r="C134" s="3" t="s">
        <v>7</v>
      </c>
      <c r="D134" s="3" t="s">
        <v>139</v>
      </c>
      <c r="E134" s="4" t="s">
        <v>9</v>
      </c>
    </row>
    <row r="135" spans="1:5" ht="24.75" customHeight="1">
      <c r="A135" s="4">
        <v>132</v>
      </c>
      <c r="B135" s="3" t="str">
        <f>"林碧红"</f>
        <v>林碧红</v>
      </c>
      <c r="C135" s="3" t="s">
        <v>7</v>
      </c>
      <c r="D135" s="3" t="s">
        <v>140</v>
      </c>
      <c r="E135" s="4" t="s">
        <v>9</v>
      </c>
    </row>
    <row r="136" spans="1:5" ht="24.75" customHeight="1">
      <c r="A136" s="4">
        <v>133</v>
      </c>
      <c r="B136" s="3" t="str">
        <f>"庄惠惠"</f>
        <v>庄惠惠</v>
      </c>
      <c r="C136" s="3" t="s">
        <v>7</v>
      </c>
      <c r="D136" s="3" t="s">
        <v>141</v>
      </c>
      <c r="E136" s="4" t="s">
        <v>9</v>
      </c>
    </row>
    <row r="137" spans="1:5" ht="24.75" customHeight="1">
      <c r="A137" s="4">
        <v>134</v>
      </c>
      <c r="B137" s="3" t="str">
        <f>"李紫嫣"</f>
        <v>李紫嫣</v>
      </c>
      <c r="C137" s="3" t="s">
        <v>7</v>
      </c>
      <c r="D137" s="3" t="s">
        <v>142</v>
      </c>
      <c r="E137" s="4" t="s">
        <v>9</v>
      </c>
    </row>
    <row r="138" spans="1:5" ht="24.75" customHeight="1">
      <c r="A138" s="4">
        <v>135</v>
      </c>
      <c r="B138" s="3" t="str">
        <f>"易一楹"</f>
        <v>易一楹</v>
      </c>
      <c r="C138" s="3" t="s">
        <v>7</v>
      </c>
      <c r="D138" s="3" t="s">
        <v>143</v>
      </c>
      <c r="E138" s="4" t="s">
        <v>9</v>
      </c>
    </row>
    <row r="139" spans="1:5" ht="24.75" customHeight="1">
      <c r="A139" s="4">
        <v>136</v>
      </c>
      <c r="B139" s="3" t="str">
        <f>"关书慧"</f>
        <v>关书慧</v>
      </c>
      <c r="C139" s="3" t="s">
        <v>7</v>
      </c>
      <c r="D139" s="3" t="s">
        <v>144</v>
      </c>
      <c r="E139" s="4" t="s">
        <v>9</v>
      </c>
    </row>
    <row r="140" spans="1:5" ht="24.75" customHeight="1">
      <c r="A140" s="4">
        <v>137</v>
      </c>
      <c r="B140" s="3" t="str">
        <f>"葛雯佳"</f>
        <v>葛雯佳</v>
      </c>
      <c r="C140" s="3" t="s">
        <v>7</v>
      </c>
      <c r="D140" s="3" t="s">
        <v>145</v>
      </c>
      <c r="E140" s="4" t="s">
        <v>9</v>
      </c>
    </row>
    <row r="141" spans="1:5" ht="24.75" customHeight="1">
      <c r="A141" s="4">
        <v>138</v>
      </c>
      <c r="B141" s="3" t="str">
        <f>"陈月"</f>
        <v>陈月</v>
      </c>
      <c r="C141" s="3" t="s">
        <v>7</v>
      </c>
      <c r="D141" s="3" t="s">
        <v>146</v>
      </c>
      <c r="E141" s="4" t="s">
        <v>9</v>
      </c>
    </row>
    <row r="142" spans="1:5" ht="24.75" customHeight="1">
      <c r="A142" s="4">
        <v>139</v>
      </c>
      <c r="B142" s="3" t="str">
        <f>"陈妍熙"</f>
        <v>陈妍熙</v>
      </c>
      <c r="C142" s="3" t="s">
        <v>7</v>
      </c>
      <c r="D142" s="3" t="s">
        <v>147</v>
      </c>
      <c r="E142" s="4" t="s">
        <v>9</v>
      </c>
    </row>
    <row r="143" spans="1:5" ht="24.75" customHeight="1">
      <c r="A143" s="4">
        <v>140</v>
      </c>
      <c r="B143" s="3" t="str">
        <f>"陈镜伊"</f>
        <v>陈镜伊</v>
      </c>
      <c r="C143" s="3" t="s">
        <v>7</v>
      </c>
      <c r="D143" s="3" t="s">
        <v>148</v>
      </c>
      <c r="E143" s="4" t="s">
        <v>9</v>
      </c>
    </row>
    <row r="144" spans="1:5" ht="24.75" customHeight="1">
      <c r="A144" s="4">
        <v>141</v>
      </c>
      <c r="B144" s="3" t="str">
        <f>"莫乃"</f>
        <v>莫乃</v>
      </c>
      <c r="C144" s="3" t="s">
        <v>7</v>
      </c>
      <c r="D144" s="3" t="s">
        <v>149</v>
      </c>
      <c r="E144" s="4" t="s">
        <v>9</v>
      </c>
    </row>
    <row r="145" spans="1:5" ht="24.75" customHeight="1">
      <c r="A145" s="4">
        <v>142</v>
      </c>
      <c r="B145" s="3" t="str">
        <f>"邱名岳"</f>
        <v>邱名岳</v>
      </c>
      <c r="C145" s="3" t="s">
        <v>7</v>
      </c>
      <c r="D145" s="3" t="s">
        <v>150</v>
      </c>
      <c r="E145" s="4" t="s">
        <v>9</v>
      </c>
    </row>
    <row r="146" spans="1:5" ht="24.75" customHeight="1">
      <c r="A146" s="4">
        <v>143</v>
      </c>
      <c r="B146" s="3" t="str">
        <f>"赵智美"</f>
        <v>赵智美</v>
      </c>
      <c r="C146" s="3" t="s">
        <v>7</v>
      </c>
      <c r="D146" s="3" t="s">
        <v>151</v>
      </c>
      <c r="E146" s="4" t="s">
        <v>9</v>
      </c>
    </row>
    <row r="147" spans="1:5" ht="24.75" customHeight="1">
      <c r="A147" s="4">
        <v>144</v>
      </c>
      <c r="B147" s="3" t="str">
        <f>"陈若琳"</f>
        <v>陈若琳</v>
      </c>
      <c r="C147" s="3" t="s">
        <v>7</v>
      </c>
      <c r="D147" s="3" t="s">
        <v>152</v>
      </c>
      <c r="E147" s="4" t="s">
        <v>9</v>
      </c>
    </row>
    <row r="148" spans="1:5" ht="24.75" customHeight="1">
      <c r="A148" s="4">
        <v>145</v>
      </c>
      <c r="B148" s="3" t="str">
        <f>"王莉莎"</f>
        <v>王莉莎</v>
      </c>
      <c r="C148" s="3" t="s">
        <v>7</v>
      </c>
      <c r="D148" s="3" t="s">
        <v>153</v>
      </c>
      <c r="E148" s="4" t="s">
        <v>9</v>
      </c>
    </row>
    <row r="149" spans="1:5" ht="24.75" customHeight="1">
      <c r="A149" s="4">
        <v>146</v>
      </c>
      <c r="B149" s="3" t="str">
        <f>"王琬玲"</f>
        <v>王琬玲</v>
      </c>
      <c r="C149" s="3" t="s">
        <v>7</v>
      </c>
      <c r="D149" s="3" t="s">
        <v>154</v>
      </c>
      <c r="E149" s="4" t="s">
        <v>9</v>
      </c>
    </row>
    <row r="150" spans="1:5" ht="24.75" customHeight="1">
      <c r="A150" s="4">
        <v>147</v>
      </c>
      <c r="B150" s="3" t="str">
        <f>"冯惠"</f>
        <v>冯惠</v>
      </c>
      <c r="C150" s="3" t="s">
        <v>7</v>
      </c>
      <c r="D150" s="3" t="s">
        <v>155</v>
      </c>
      <c r="E150" s="4" t="s">
        <v>9</v>
      </c>
    </row>
    <row r="151" spans="1:5" ht="24.75" customHeight="1">
      <c r="A151" s="4">
        <v>148</v>
      </c>
      <c r="B151" s="3" t="str">
        <f>"何海园"</f>
        <v>何海园</v>
      </c>
      <c r="C151" s="3" t="s">
        <v>7</v>
      </c>
      <c r="D151" s="3" t="s">
        <v>156</v>
      </c>
      <c r="E151" s="4" t="s">
        <v>9</v>
      </c>
    </row>
    <row r="152" spans="1:5" ht="24.75" customHeight="1">
      <c r="A152" s="4">
        <v>149</v>
      </c>
      <c r="B152" s="3" t="str">
        <f>"符春慧"</f>
        <v>符春慧</v>
      </c>
      <c r="C152" s="3" t="s">
        <v>7</v>
      </c>
      <c r="D152" s="3" t="s">
        <v>157</v>
      </c>
      <c r="E152" s="4" t="s">
        <v>9</v>
      </c>
    </row>
    <row r="153" spans="1:5" ht="24.75" customHeight="1">
      <c r="A153" s="4">
        <v>150</v>
      </c>
      <c r="B153" s="3" t="str">
        <f>"黎美烨"</f>
        <v>黎美烨</v>
      </c>
      <c r="C153" s="3" t="s">
        <v>7</v>
      </c>
      <c r="D153" s="3" t="s">
        <v>158</v>
      </c>
      <c r="E153" s="4" t="s">
        <v>9</v>
      </c>
    </row>
    <row r="154" spans="1:5" ht="24.75" customHeight="1">
      <c r="A154" s="4">
        <v>151</v>
      </c>
      <c r="B154" s="3" t="str">
        <f>"邱婷婷"</f>
        <v>邱婷婷</v>
      </c>
      <c r="C154" s="3" t="s">
        <v>7</v>
      </c>
      <c r="D154" s="3" t="s">
        <v>159</v>
      </c>
      <c r="E154" s="4" t="s">
        <v>9</v>
      </c>
    </row>
    <row r="155" spans="1:5" ht="24.75" customHeight="1">
      <c r="A155" s="4">
        <v>152</v>
      </c>
      <c r="B155" s="3" t="str">
        <f>"吴倩"</f>
        <v>吴倩</v>
      </c>
      <c r="C155" s="3" t="s">
        <v>7</v>
      </c>
      <c r="D155" s="3" t="s">
        <v>160</v>
      </c>
      <c r="E155" s="4" t="s">
        <v>9</v>
      </c>
    </row>
    <row r="156" spans="1:5" ht="24.75" customHeight="1">
      <c r="A156" s="4">
        <v>153</v>
      </c>
      <c r="B156" s="3" t="str">
        <f>"朱云雨"</f>
        <v>朱云雨</v>
      </c>
      <c r="C156" s="3" t="s">
        <v>7</v>
      </c>
      <c r="D156" s="3" t="s">
        <v>161</v>
      </c>
      <c r="E156" s="4" t="s">
        <v>9</v>
      </c>
    </row>
    <row r="157" spans="1:5" ht="24.75" customHeight="1">
      <c r="A157" s="4">
        <v>154</v>
      </c>
      <c r="B157" s="3" t="str">
        <f>"周一昉"</f>
        <v>周一昉</v>
      </c>
      <c r="C157" s="3" t="s">
        <v>7</v>
      </c>
      <c r="D157" s="3" t="s">
        <v>162</v>
      </c>
      <c r="E157" s="4" t="s">
        <v>9</v>
      </c>
    </row>
    <row r="158" spans="1:5" ht="24.75" customHeight="1">
      <c r="A158" s="4">
        <v>155</v>
      </c>
      <c r="B158" s="3" t="str">
        <f>"符虹怡"</f>
        <v>符虹怡</v>
      </c>
      <c r="C158" s="3" t="s">
        <v>7</v>
      </c>
      <c r="D158" s="3" t="s">
        <v>163</v>
      </c>
      <c r="E158" s="4" t="s">
        <v>9</v>
      </c>
    </row>
    <row r="159" spans="1:5" ht="24.75" customHeight="1">
      <c r="A159" s="4">
        <v>156</v>
      </c>
      <c r="B159" s="3" t="str">
        <f>"周子靖"</f>
        <v>周子靖</v>
      </c>
      <c r="C159" s="3" t="s">
        <v>7</v>
      </c>
      <c r="D159" s="3" t="s">
        <v>164</v>
      </c>
      <c r="E159" s="4" t="s">
        <v>9</v>
      </c>
    </row>
    <row r="160" spans="1:5" ht="24.75" customHeight="1">
      <c r="A160" s="4">
        <v>157</v>
      </c>
      <c r="B160" s="3" t="str">
        <f>"林婉莉"</f>
        <v>林婉莉</v>
      </c>
      <c r="C160" s="3" t="s">
        <v>7</v>
      </c>
      <c r="D160" s="3" t="s">
        <v>165</v>
      </c>
      <c r="E160" s="4" t="s">
        <v>9</v>
      </c>
    </row>
    <row r="161" spans="1:5" ht="24.75" customHeight="1">
      <c r="A161" s="4">
        <v>158</v>
      </c>
      <c r="B161" s="3" t="str">
        <f>"李双吉"</f>
        <v>李双吉</v>
      </c>
      <c r="C161" s="3" t="s">
        <v>7</v>
      </c>
      <c r="D161" s="3" t="s">
        <v>166</v>
      </c>
      <c r="E161" s="4" t="s">
        <v>9</v>
      </c>
    </row>
    <row r="162" spans="1:5" ht="24.75" customHeight="1">
      <c r="A162" s="4">
        <v>159</v>
      </c>
      <c r="B162" s="3" t="str">
        <f>"苏桂媚"</f>
        <v>苏桂媚</v>
      </c>
      <c r="C162" s="3" t="s">
        <v>7</v>
      </c>
      <c r="D162" s="3" t="s">
        <v>167</v>
      </c>
      <c r="E162" s="4" t="s">
        <v>9</v>
      </c>
    </row>
    <row r="163" spans="1:5" ht="24.75" customHeight="1">
      <c r="A163" s="4">
        <v>160</v>
      </c>
      <c r="B163" s="3" t="str">
        <f>"黄韵颖"</f>
        <v>黄韵颖</v>
      </c>
      <c r="C163" s="3" t="s">
        <v>7</v>
      </c>
      <c r="D163" s="3" t="s">
        <v>168</v>
      </c>
      <c r="E163" s="4" t="s">
        <v>9</v>
      </c>
    </row>
    <row r="164" spans="1:5" ht="24.75" customHeight="1">
      <c r="A164" s="4">
        <v>161</v>
      </c>
      <c r="B164" s="3" t="str">
        <f>"谢南海"</f>
        <v>谢南海</v>
      </c>
      <c r="C164" s="3" t="s">
        <v>7</v>
      </c>
      <c r="D164" s="3" t="s">
        <v>169</v>
      </c>
      <c r="E164" s="4" t="s">
        <v>9</v>
      </c>
    </row>
    <row r="165" spans="1:5" ht="24.75" customHeight="1">
      <c r="A165" s="4">
        <v>162</v>
      </c>
      <c r="B165" s="3" t="str">
        <f>"陈晓芸"</f>
        <v>陈晓芸</v>
      </c>
      <c r="C165" s="3" t="s">
        <v>7</v>
      </c>
      <c r="D165" s="3" t="s">
        <v>170</v>
      </c>
      <c r="E165" s="4" t="s">
        <v>9</v>
      </c>
    </row>
    <row r="166" spans="1:5" ht="24.75" customHeight="1">
      <c r="A166" s="4">
        <v>163</v>
      </c>
      <c r="B166" s="3" t="str">
        <f>"邓小妹"</f>
        <v>邓小妹</v>
      </c>
      <c r="C166" s="3" t="s">
        <v>7</v>
      </c>
      <c r="D166" s="3" t="s">
        <v>171</v>
      </c>
      <c r="E166" s="4" t="s">
        <v>9</v>
      </c>
    </row>
    <row r="167" spans="1:5" ht="24.75" customHeight="1">
      <c r="A167" s="4">
        <v>164</v>
      </c>
      <c r="B167" s="3" t="str">
        <f>"刘彤"</f>
        <v>刘彤</v>
      </c>
      <c r="C167" s="3" t="s">
        <v>7</v>
      </c>
      <c r="D167" s="3" t="s">
        <v>172</v>
      </c>
      <c r="E167" s="4" t="s">
        <v>9</v>
      </c>
    </row>
    <row r="168" spans="1:5" ht="24.75" customHeight="1">
      <c r="A168" s="4">
        <v>165</v>
      </c>
      <c r="B168" s="3" t="str">
        <f>"陈丽惠"</f>
        <v>陈丽惠</v>
      </c>
      <c r="C168" s="3" t="s">
        <v>7</v>
      </c>
      <c r="D168" s="3" t="s">
        <v>173</v>
      </c>
      <c r="E168" s="4" t="s">
        <v>9</v>
      </c>
    </row>
    <row r="169" spans="1:5" ht="24.75" customHeight="1">
      <c r="A169" s="4">
        <v>166</v>
      </c>
      <c r="B169" s="3" t="str">
        <f>"黄钰"</f>
        <v>黄钰</v>
      </c>
      <c r="C169" s="3" t="s">
        <v>7</v>
      </c>
      <c r="D169" s="3" t="s">
        <v>174</v>
      </c>
      <c r="E169" s="4" t="s">
        <v>9</v>
      </c>
    </row>
    <row r="170" spans="1:5" ht="24.75" customHeight="1">
      <c r="A170" s="4">
        <v>167</v>
      </c>
      <c r="B170" s="3" t="str">
        <f>"谢欣"</f>
        <v>谢欣</v>
      </c>
      <c r="C170" s="3" t="s">
        <v>7</v>
      </c>
      <c r="D170" s="3" t="s">
        <v>175</v>
      </c>
      <c r="E170" s="4" t="s">
        <v>9</v>
      </c>
    </row>
    <row r="171" spans="1:5" ht="24.75" customHeight="1">
      <c r="A171" s="4">
        <v>168</v>
      </c>
      <c r="B171" s="3" t="str">
        <f>"黄桂"</f>
        <v>黄桂</v>
      </c>
      <c r="C171" s="3" t="s">
        <v>7</v>
      </c>
      <c r="D171" s="3" t="s">
        <v>176</v>
      </c>
      <c r="E171" s="4" t="s">
        <v>9</v>
      </c>
    </row>
    <row r="172" spans="1:5" ht="24.75" customHeight="1">
      <c r="A172" s="4">
        <v>169</v>
      </c>
      <c r="B172" s="3" t="str">
        <f>"魏立奇"</f>
        <v>魏立奇</v>
      </c>
      <c r="C172" s="3" t="s">
        <v>7</v>
      </c>
      <c r="D172" s="3" t="s">
        <v>177</v>
      </c>
      <c r="E172" s="4" t="s">
        <v>9</v>
      </c>
    </row>
    <row r="173" spans="1:5" ht="24.75" customHeight="1">
      <c r="A173" s="4">
        <v>170</v>
      </c>
      <c r="B173" s="3" t="str">
        <f>"符望"</f>
        <v>符望</v>
      </c>
      <c r="C173" s="3" t="s">
        <v>7</v>
      </c>
      <c r="D173" s="3" t="s">
        <v>178</v>
      </c>
      <c r="E173" s="4" t="s">
        <v>9</v>
      </c>
    </row>
    <row r="174" spans="1:5" ht="24.75" customHeight="1">
      <c r="A174" s="4">
        <v>171</v>
      </c>
      <c r="B174" s="3" t="str">
        <f>"符丹禺"</f>
        <v>符丹禺</v>
      </c>
      <c r="C174" s="3" t="s">
        <v>7</v>
      </c>
      <c r="D174" s="3" t="s">
        <v>84</v>
      </c>
      <c r="E174" s="4" t="s">
        <v>9</v>
      </c>
    </row>
    <row r="175" spans="1:5" ht="24.75" customHeight="1">
      <c r="A175" s="4">
        <v>172</v>
      </c>
      <c r="B175" s="3" t="str">
        <f>"陈明创"</f>
        <v>陈明创</v>
      </c>
      <c r="C175" s="3" t="s">
        <v>7</v>
      </c>
      <c r="D175" s="3" t="s">
        <v>179</v>
      </c>
      <c r="E175" s="4" t="s">
        <v>9</v>
      </c>
    </row>
    <row r="176" spans="1:5" ht="24.75" customHeight="1">
      <c r="A176" s="4">
        <v>173</v>
      </c>
      <c r="B176" s="3" t="str">
        <f>"王晓敏"</f>
        <v>王晓敏</v>
      </c>
      <c r="C176" s="3" t="s">
        <v>7</v>
      </c>
      <c r="D176" s="3" t="s">
        <v>180</v>
      </c>
      <c r="E176" s="4" t="s">
        <v>9</v>
      </c>
    </row>
    <row r="177" spans="1:5" ht="24.75" customHeight="1">
      <c r="A177" s="4">
        <v>174</v>
      </c>
      <c r="B177" s="3" t="str">
        <f>"陈柳伶"</f>
        <v>陈柳伶</v>
      </c>
      <c r="C177" s="3" t="s">
        <v>7</v>
      </c>
      <c r="D177" s="3" t="s">
        <v>181</v>
      </c>
      <c r="E177" s="4" t="s">
        <v>9</v>
      </c>
    </row>
    <row r="178" spans="1:5" ht="24.75" customHeight="1">
      <c r="A178" s="4">
        <v>175</v>
      </c>
      <c r="B178" s="3" t="str">
        <f>"庄瑾"</f>
        <v>庄瑾</v>
      </c>
      <c r="C178" s="3" t="s">
        <v>182</v>
      </c>
      <c r="D178" s="3" t="s">
        <v>108</v>
      </c>
      <c r="E178" s="4" t="s">
        <v>9</v>
      </c>
    </row>
    <row r="179" spans="1:5" ht="24.75" customHeight="1">
      <c r="A179" s="4">
        <v>176</v>
      </c>
      <c r="B179" s="3" t="str">
        <f>"王晓菊"</f>
        <v>王晓菊</v>
      </c>
      <c r="C179" s="3" t="s">
        <v>182</v>
      </c>
      <c r="D179" s="3" t="s">
        <v>183</v>
      </c>
      <c r="E179" s="4" t="s">
        <v>9</v>
      </c>
    </row>
    <row r="180" spans="1:5" ht="24.75" customHeight="1">
      <c r="A180" s="4">
        <v>177</v>
      </c>
      <c r="B180" s="3" t="str">
        <f>"吴敏"</f>
        <v>吴敏</v>
      </c>
      <c r="C180" s="3" t="s">
        <v>182</v>
      </c>
      <c r="D180" s="3" t="s">
        <v>184</v>
      </c>
      <c r="E180" s="4" t="s">
        <v>9</v>
      </c>
    </row>
    <row r="181" spans="1:5" ht="24.75" customHeight="1">
      <c r="A181" s="4">
        <v>178</v>
      </c>
      <c r="B181" s="3" t="str">
        <f>"张楠"</f>
        <v>张楠</v>
      </c>
      <c r="C181" s="3" t="s">
        <v>182</v>
      </c>
      <c r="D181" s="3" t="s">
        <v>185</v>
      </c>
      <c r="E181" s="4" t="s">
        <v>9</v>
      </c>
    </row>
    <row r="182" spans="1:5" ht="24.75" customHeight="1">
      <c r="A182" s="4">
        <v>179</v>
      </c>
      <c r="B182" s="3" t="str">
        <f>"王若楠"</f>
        <v>王若楠</v>
      </c>
      <c r="C182" s="3" t="s">
        <v>182</v>
      </c>
      <c r="D182" s="3" t="s">
        <v>158</v>
      </c>
      <c r="E182" s="4" t="s">
        <v>9</v>
      </c>
    </row>
    <row r="183" spans="1:5" ht="24.75" customHeight="1">
      <c r="A183" s="4">
        <v>180</v>
      </c>
      <c r="B183" s="3" t="str">
        <f>"陈柳屹"</f>
        <v>陈柳屹</v>
      </c>
      <c r="C183" s="3" t="s">
        <v>182</v>
      </c>
      <c r="D183" s="3" t="s">
        <v>186</v>
      </c>
      <c r="E183" s="4" t="s">
        <v>9</v>
      </c>
    </row>
    <row r="184" spans="1:5" ht="24.75" customHeight="1">
      <c r="A184" s="4">
        <v>181</v>
      </c>
      <c r="B184" s="3" t="str">
        <f>"詹楚滢"</f>
        <v>詹楚滢</v>
      </c>
      <c r="C184" s="3" t="s">
        <v>182</v>
      </c>
      <c r="D184" s="3" t="s">
        <v>187</v>
      </c>
      <c r="E184" s="4" t="s">
        <v>9</v>
      </c>
    </row>
    <row r="185" spans="1:5" ht="24.75" customHeight="1">
      <c r="A185" s="4">
        <v>182</v>
      </c>
      <c r="B185" s="3" t="str">
        <f>"王妃"</f>
        <v>王妃</v>
      </c>
      <c r="C185" s="3" t="s">
        <v>182</v>
      </c>
      <c r="D185" s="3" t="s">
        <v>188</v>
      </c>
      <c r="E185" s="4" t="s">
        <v>9</v>
      </c>
    </row>
    <row r="186" spans="1:5" ht="24.75" customHeight="1">
      <c r="A186" s="4">
        <v>183</v>
      </c>
      <c r="B186" s="3" t="str">
        <f>"张燕慧"</f>
        <v>张燕慧</v>
      </c>
      <c r="C186" s="3" t="s">
        <v>182</v>
      </c>
      <c r="D186" s="3" t="s">
        <v>189</v>
      </c>
      <c r="E186" s="4" t="s">
        <v>9</v>
      </c>
    </row>
    <row r="187" spans="1:5" ht="24.75" customHeight="1">
      <c r="A187" s="4">
        <v>184</v>
      </c>
      <c r="B187" s="3" t="str">
        <f>"唐瑜婧"</f>
        <v>唐瑜婧</v>
      </c>
      <c r="C187" s="3" t="s">
        <v>182</v>
      </c>
      <c r="D187" s="3" t="s">
        <v>190</v>
      </c>
      <c r="E187" s="4" t="s">
        <v>9</v>
      </c>
    </row>
    <row r="188" spans="1:5" ht="24.75" customHeight="1">
      <c r="A188" s="4">
        <v>185</v>
      </c>
      <c r="B188" s="3" t="str">
        <f>"陈国庆"</f>
        <v>陈国庆</v>
      </c>
      <c r="C188" s="3" t="s">
        <v>182</v>
      </c>
      <c r="D188" s="3" t="s">
        <v>191</v>
      </c>
      <c r="E188" s="4" t="s">
        <v>9</v>
      </c>
    </row>
    <row r="189" spans="1:5" ht="24.75" customHeight="1">
      <c r="A189" s="4">
        <v>186</v>
      </c>
      <c r="B189" s="3" t="str">
        <f>"黄秀玥"</f>
        <v>黄秀玥</v>
      </c>
      <c r="C189" s="3" t="s">
        <v>182</v>
      </c>
      <c r="D189" s="3" t="s">
        <v>192</v>
      </c>
      <c r="E189" s="4" t="s">
        <v>9</v>
      </c>
    </row>
    <row r="190" spans="1:5" ht="24.75" customHeight="1">
      <c r="A190" s="4">
        <v>187</v>
      </c>
      <c r="B190" s="3" t="str">
        <f>"陈民丽"</f>
        <v>陈民丽</v>
      </c>
      <c r="C190" s="3" t="s">
        <v>182</v>
      </c>
      <c r="D190" s="3" t="s">
        <v>193</v>
      </c>
      <c r="E190" s="4" t="s">
        <v>9</v>
      </c>
    </row>
    <row r="191" spans="1:5" ht="24.75" customHeight="1">
      <c r="A191" s="4">
        <v>188</v>
      </c>
      <c r="B191" s="3" t="str">
        <f>"冯金英"</f>
        <v>冯金英</v>
      </c>
      <c r="C191" s="3" t="s">
        <v>182</v>
      </c>
      <c r="D191" s="3" t="s">
        <v>194</v>
      </c>
      <c r="E191" s="4" t="s">
        <v>9</v>
      </c>
    </row>
    <row r="192" spans="1:5" ht="24.75" customHeight="1">
      <c r="A192" s="4">
        <v>189</v>
      </c>
      <c r="B192" s="3" t="str">
        <f>"林朝蕾"</f>
        <v>林朝蕾</v>
      </c>
      <c r="C192" s="3" t="s">
        <v>182</v>
      </c>
      <c r="D192" s="3" t="s">
        <v>195</v>
      </c>
      <c r="E192" s="4" t="s">
        <v>9</v>
      </c>
    </row>
    <row r="193" spans="1:5" ht="24.75" customHeight="1">
      <c r="A193" s="4">
        <v>190</v>
      </c>
      <c r="B193" s="3" t="str">
        <f>"张涵雅"</f>
        <v>张涵雅</v>
      </c>
      <c r="C193" s="3" t="s">
        <v>182</v>
      </c>
      <c r="D193" s="3" t="s">
        <v>196</v>
      </c>
      <c r="E193" s="4" t="s">
        <v>9</v>
      </c>
    </row>
    <row r="194" spans="1:5" ht="24.75" customHeight="1">
      <c r="A194" s="4">
        <v>191</v>
      </c>
      <c r="B194" s="3" t="str">
        <f>"张梦雪"</f>
        <v>张梦雪</v>
      </c>
      <c r="C194" s="3" t="s">
        <v>182</v>
      </c>
      <c r="D194" s="3" t="s">
        <v>197</v>
      </c>
      <c r="E194" s="4" t="s">
        <v>9</v>
      </c>
    </row>
    <row r="195" spans="1:5" ht="24.75" customHeight="1">
      <c r="A195" s="4">
        <v>192</v>
      </c>
      <c r="B195" s="3" t="str">
        <f>"苏静"</f>
        <v>苏静</v>
      </c>
      <c r="C195" s="3" t="s">
        <v>182</v>
      </c>
      <c r="D195" s="3" t="s">
        <v>198</v>
      </c>
      <c r="E195" s="4" t="s">
        <v>9</v>
      </c>
    </row>
    <row r="196" spans="1:5" ht="24.75" customHeight="1">
      <c r="A196" s="4">
        <v>193</v>
      </c>
      <c r="B196" s="3" t="str">
        <f>"李娜"</f>
        <v>李娜</v>
      </c>
      <c r="C196" s="3" t="s">
        <v>182</v>
      </c>
      <c r="D196" s="3" t="s">
        <v>199</v>
      </c>
      <c r="E196" s="4" t="s">
        <v>9</v>
      </c>
    </row>
    <row r="197" spans="1:5" ht="24.75" customHeight="1">
      <c r="A197" s="4">
        <v>194</v>
      </c>
      <c r="B197" s="3" t="str">
        <f>"李彩怡"</f>
        <v>李彩怡</v>
      </c>
      <c r="C197" s="3" t="s">
        <v>182</v>
      </c>
      <c r="D197" s="3" t="s">
        <v>200</v>
      </c>
      <c r="E197" s="4" t="s">
        <v>9</v>
      </c>
    </row>
    <row r="198" spans="1:5" ht="24.75" customHeight="1">
      <c r="A198" s="4">
        <v>195</v>
      </c>
      <c r="B198" s="3" t="str">
        <f>"王迷尔"</f>
        <v>王迷尔</v>
      </c>
      <c r="C198" s="3" t="s">
        <v>182</v>
      </c>
      <c r="D198" s="3" t="s">
        <v>201</v>
      </c>
      <c r="E198" s="4" t="s">
        <v>9</v>
      </c>
    </row>
    <row r="199" spans="1:5" ht="24.75" customHeight="1">
      <c r="A199" s="4">
        <v>196</v>
      </c>
      <c r="B199" s="3" t="str">
        <f>"吴小托"</f>
        <v>吴小托</v>
      </c>
      <c r="C199" s="3" t="s">
        <v>182</v>
      </c>
      <c r="D199" s="3" t="s">
        <v>202</v>
      </c>
      <c r="E199" s="4" t="s">
        <v>9</v>
      </c>
    </row>
    <row r="200" spans="1:5" ht="24.75" customHeight="1">
      <c r="A200" s="4">
        <v>197</v>
      </c>
      <c r="B200" s="3" t="str">
        <f>"陈德芸"</f>
        <v>陈德芸</v>
      </c>
      <c r="C200" s="3" t="s">
        <v>182</v>
      </c>
      <c r="D200" s="3" t="s">
        <v>125</v>
      </c>
      <c r="E200" s="4" t="s">
        <v>9</v>
      </c>
    </row>
    <row r="201" spans="1:5" ht="24.75" customHeight="1">
      <c r="A201" s="4">
        <v>198</v>
      </c>
      <c r="B201" s="3" t="str">
        <f>"黎太华"</f>
        <v>黎太华</v>
      </c>
      <c r="C201" s="3" t="s">
        <v>182</v>
      </c>
      <c r="D201" s="3" t="s">
        <v>203</v>
      </c>
      <c r="E201" s="4" t="s">
        <v>9</v>
      </c>
    </row>
    <row r="202" spans="1:5" ht="24.75" customHeight="1">
      <c r="A202" s="4">
        <v>199</v>
      </c>
      <c r="B202" s="3" t="str">
        <f>"陈思露"</f>
        <v>陈思露</v>
      </c>
      <c r="C202" s="3" t="s">
        <v>182</v>
      </c>
      <c r="D202" s="3" t="s">
        <v>204</v>
      </c>
      <c r="E202" s="4" t="s">
        <v>9</v>
      </c>
    </row>
    <row r="203" spans="1:5" ht="24.75" customHeight="1">
      <c r="A203" s="4">
        <v>200</v>
      </c>
      <c r="B203" s="3" t="str">
        <f>"吴星"</f>
        <v>吴星</v>
      </c>
      <c r="C203" s="3" t="s">
        <v>182</v>
      </c>
      <c r="D203" s="3" t="s">
        <v>205</v>
      </c>
      <c r="E203" s="4" t="s">
        <v>9</v>
      </c>
    </row>
    <row r="204" spans="1:5" ht="24.75" customHeight="1">
      <c r="A204" s="4">
        <v>201</v>
      </c>
      <c r="B204" s="3" t="str">
        <f>"黄徐梓钰"</f>
        <v>黄徐梓钰</v>
      </c>
      <c r="C204" s="3" t="s">
        <v>182</v>
      </c>
      <c r="D204" s="3" t="s">
        <v>206</v>
      </c>
      <c r="E204" s="4" t="s">
        <v>9</v>
      </c>
    </row>
    <row r="205" spans="1:5" ht="24.75" customHeight="1">
      <c r="A205" s="4">
        <v>202</v>
      </c>
      <c r="B205" s="3" t="str">
        <f>"蓝畅"</f>
        <v>蓝畅</v>
      </c>
      <c r="C205" s="3" t="s">
        <v>182</v>
      </c>
      <c r="D205" s="3" t="s">
        <v>207</v>
      </c>
      <c r="E205" s="4" t="s">
        <v>9</v>
      </c>
    </row>
    <row r="206" spans="1:5" ht="24.75" customHeight="1">
      <c r="A206" s="4">
        <v>203</v>
      </c>
      <c r="B206" s="3" t="str">
        <f>"方其峰"</f>
        <v>方其峰</v>
      </c>
      <c r="C206" s="3" t="s">
        <v>182</v>
      </c>
      <c r="D206" s="3" t="s">
        <v>208</v>
      </c>
      <c r="E206" s="4" t="s">
        <v>9</v>
      </c>
    </row>
    <row r="207" spans="1:5" ht="24.75" customHeight="1">
      <c r="A207" s="4">
        <v>204</v>
      </c>
      <c r="B207" s="3" t="str">
        <f>"郑建琼"</f>
        <v>郑建琼</v>
      </c>
      <c r="C207" s="3" t="s">
        <v>182</v>
      </c>
      <c r="D207" s="3" t="s">
        <v>209</v>
      </c>
      <c r="E207" s="4" t="s">
        <v>9</v>
      </c>
    </row>
    <row r="208" spans="1:5" ht="24.75" customHeight="1">
      <c r="A208" s="4">
        <v>205</v>
      </c>
      <c r="B208" s="3" t="str">
        <f>"唐娥飞"</f>
        <v>唐娥飞</v>
      </c>
      <c r="C208" s="3" t="s">
        <v>182</v>
      </c>
      <c r="D208" s="3" t="s">
        <v>210</v>
      </c>
      <c r="E208" s="4" t="s">
        <v>9</v>
      </c>
    </row>
    <row r="209" spans="1:5" ht="24.75" customHeight="1">
      <c r="A209" s="4">
        <v>206</v>
      </c>
      <c r="B209" s="3" t="str">
        <f>"李颖"</f>
        <v>李颖</v>
      </c>
      <c r="C209" s="3" t="s">
        <v>182</v>
      </c>
      <c r="D209" s="3" t="s">
        <v>211</v>
      </c>
      <c r="E209" s="4" t="s">
        <v>9</v>
      </c>
    </row>
    <row r="210" spans="1:5" ht="24.75" customHeight="1">
      <c r="A210" s="4">
        <v>207</v>
      </c>
      <c r="B210" s="3" t="str">
        <f>"符冬"</f>
        <v>符冬</v>
      </c>
      <c r="C210" s="3" t="s">
        <v>182</v>
      </c>
      <c r="D210" s="3" t="s">
        <v>212</v>
      </c>
      <c r="E210" s="4" t="s">
        <v>9</v>
      </c>
    </row>
    <row r="211" spans="1:5" ht="24.75" customHeight="1">
      <c r="A211" s="4">
        <v>208</v>
      </c>
      <c r="B211" s="3" t="str">
        <f>"房艳彬"</f>
        <v>房艳彬</v>
      </c>
      <c r="C211" s="3" t="s">
        <v>182</v>
      </c>
      <c r="D211" s="3" t="s">
        <v>213</v>
      </c>
      <c r="E211" s="4" t="s">
        <v>9</v>
      </c>
    </row>
    <row r="212" spans="1:5" ht="24.75" customHeight="1">
      <c r="A212" s="4">
        <v>209</v>
      </c>
      <c r="B212" s="3" t="str">
        <f>"陈洁"</f>
        <v>陈洁</v>
      </c>
      <c r="C212" s="3" t="s">
        <v>182</v>
      </c>
      <c r="D212" s="3" t="s">
        <v>214</v>
      </c>
      <c r="E212" s="4" t="s">
        <v>9</v>
      </c>
    </row>
    <row r="213" spans="1:5" ht="24.75" customHeight="1">
      <c r="A213" s="4">
        <v>210</v>
      </c>
      <c r="B213" s="3" t="str">
        <f>"谢佳佳"</f>
        <v>谢佳佳</v>
      </c>
      <c r="C213" s="3" t="s">
        <v>182</v>
      </c>
      <c r="D213" s="3" t="s">
        <v>215</v>
      </c>
      <c r="E213" s="4" t="s">
        <v>9</v>
      </c>
    </row>
    <row r="214" spans="1:5" ht="24.75" customHeight="1">
      <c r="A214" s="4">
        <v>211</v>
      </c>
      <c r="B214" s="3" t="str">
        <f>"朱维萱"</f>
        <v>朱维萱</v>
      </c>
      <c r="C214" s="3" t="s">
        <v>182</v>
      </c>
      <c r="D214" s="3" t="s">
        <v>216</v>
      </c>
      <c r="E214" s="4" t="s">
        <v>9</v>
      </c>
    </row>
    <row r="215" spans="1:5" ht="24.75" customHeight="1">
      <c r="A215" s="4">
        <v>212</v>
      </c>
      <c r="B215" s="3" t="str">
        <f>"冯婷"</f>
        <v>冯婷</v>
      </c>
      <c r="C215" s="3" t="s">
        <v>182</v>
      </c>
      <c r="D215" s="3" t="s">
        <v>107</v>
      </c>
      <c r="E215" s="4" t="s">
        <v>9</v>
      </c>
    </row>
    <row r="216" spans="1:5" ht="24.75" customHeight="1">
      <c r="A216" s="4">
        <v>213</v>
      </c>
      <c r="B216" s="3" t="str">
        <f>"洪海花"</f>
        <v>洪海花</v>
      </c>
      <c r="C216" s="3" t="s">
        <v>182</v>
      </c>
      <c r="D216" s="3" t="s">
        <v>217</v>
      </c>
      <c r="E216" s="4" t="s">
        <v>9</v>
      </c>
    </row>
    <row r="217" spans="1:5" ht="24.75" customHeight="1">
      <c r="A217" s="4">
        <v>214</v>
      </c>
      <c r="B217" s="3" t="str">
        <f>"邱颖"</f>
        <v>邱颖</v>
      </c>
      <c r="C217" s="3" t="s">
        <v>182</v>
      </c>
      <c r="D217" s="3" t="s">
        <v>218</v>
      </c>
      <c r="E217" s="4" t="s">
        <v>9</v>
      </c>
    </row>
    <row r="218" spans="1:5" ht="24.75" customHeight="1">
      <c r="A218" s="4">
        <v>215</v>
      </c>
      <c r="B218" s="3" t="str">
        <f>"卢裕苗"</f>
        <v>卢裕苗</v>
      </c>
      <c r="C218" s="3" t="s">
        <v>182</v>
      </c>
      <c r="D218" s="3" t="s">
        <v>219</v>
      </c>
      <c r="E218" s="4" t="s">
        <v>9</v>
      </c>
    </row>
    <row r="219" spans="1:5" ht="24.75" customHeight="1">
      <c r="A219" s="4">
        <v>216</v>
      </c>
      <c r="B219" s="3" t="str">
        <f>"林娟"</f>
        <v>林娟</v>
      </c>
      <c r="C219" s="3" t="s">
        <v>182</v>
      </c>
      <c r="D219" s="3" t="s">
        <v>220</v>
      </c>
      <c r="E219" s="4" t="s">
        <v>9</v>
      </c>
    </row>
    <row r="220" spans="1:5" ht="24.75" customHeight="1">
      <c r="A220" s="4">
        <v>217</v>
      </c>
      <c r="B220" s="3" t="str">
        <f>"林驰驰"</f>
        <v>林驰驰</v>
      </c>
      <c r="C220" s="3" t="s">
        <v>182</v>
      </c>
      <c r="D220" s="3" t="s">
        <v>221</v>
      </c>
      <c r="E220" s="4" t="s">
        <v>9</v>
      </c>
    </row>
    <row r="221" spans="1:5" ht="24.75" customHeight="1">
      <c r="A221" s="4">
        <v>218</v>
      </c>
      <c r="B221" s="3" t="str">
        <f>"韦传占"</f>
        <v>韦传占</v>
      </c>
      <c r="C221" s="3" t="s">
        <v>182</v>
      </c>
      <c r="D221" s="3" t="s">
        <v>222</v>
      </c>
      <c r="E221" s="4" t="s">
        <v>9</v>
      </c>
    </row>
    <row r="222" spans="1:5" ht="24.75" customHeight="1">
      <c r="A222" s="4">
        <v>219</v>
      </c>
      <c r="B222" s="3" t="str">
        <f>"陈昱妃"</f>
        <v>陈昱妃</v>
      </c>
      <c r="C222" s="3" t="s">
        <v>182</v>
      </c>
      <c r="D222" s="3" t="s">
        <v>223</v>
      </c>
      <c r="E222" s="4" t="s">
        <v>9</v>
      </c>
    </row>
    <row r="223" spans="1:5" ht="24.75" customHeight="1">
      <c r="A223" s="4">
        <v>220</v>
      </c>
      <c r="B223" s="3" t="str">
        <f>"陈屯"</f>
        <v>陈屯</v>
      </c>
      <c r="C223" s="3" t="s">
        <v>182</v>
      </c>
      <c r="D223" s="3" t="s">
        <v>224</v>
      </c>
      <c r="E223" s="4" t="s">
        <v>9</v>
      </c>
    </row>
    <row r="224" spans="1:5" ht="24.75" customHeight="1">
      <c r="A224" s="4">
        <v>221</v>
      </c>
      <c r="B224" s="3" t="str">
        <f>"李秋盈"</f>
        <v>李秋盈</v>
      </c>
      <c r="C224" s="3" t="s">
        <v>182</v>
      </c>
      <c r="D224" s="3" t="s">
        <v>225</v>
      </c>
      <c r="E224" s="4" t="s">
        <v>9</v>
      </c>
    </row>
    <row r="225" spans="1:5" ht="24.75" customHeight="1">
      <c r="A225" s="4">
        <v>222</v>
      </c>
      <c r="B225" s="3" t="str">
        <f>"韩庆慧"</f>
        <v>韩庆慧</v>
      </c>
      <c r="C225" s="3" t="s">
        <v>182</v>
      </c>
      <c r="D225" s="3" t="s">
        <v>226</v>
      </c>
      <c r="E225" s="4" t="s">
        <v>9</v>
      </c>
    </row>
    <row r="226" spans="1:5" ht="24.75" customHeight="1">
      <c r="A226" s="4">
        <v>223</v>
      </c>
      <c r="B226" s="3" t="str">
        <f>"洪娴"</f>
        <v>洪娴</v>
      </c>
      <c r="C226" s="3" t="s">
        <v>182</v>
      </c>
      <c r="D226" s="3" t="s">
        <v>15</v>
      </c>
      <c r="E226" s="4" t="s">
        <v>9</v>
      </c>
    </row>
    <row r="227" spans="1:5" ht="24.75" customHeight="1">
      <c r="A227" s="4">
        <v>224</v>
      </c>
      <c r="B227" s="3" t="str">
        <f>"黄上芷"</f>
        <v>黄上芷</v>
      </c>
      <c r="C227" s="3" t="s">
        <v>182</v>
      </c>
      <c r="D227" s="3" t="s">
        <v>227</v>
      </c>
      <c r="E227" s="4" t="s">
        <v>9</v>
      </c>
    </row>
    <row r="228" spans="1:5" ht="24.75" customHeight="1">
      <c r="A228" s="4">
        <v>225</v>
      </c>
      <c r="B228" s="3" t="str">
        <f>"蒲才喜"</f>
        <v>蒲才喜</v>
      </c>
      <c r="C228" s="3" t="s">
        <v>228</v>
      </c>
      <c r="D228" s="3" t="s">
        <v>229</v>
      </c>
      <c r="E228" s="4" t="s">
        <v>9</v>
      </c>
    </row>
    <row r="229" spans="1:5" ht="24.75" customHeight="1">
      <c r="A229" s="4">
        <v>226</v>
      </c>
      <c r="B229" s="3" t="str">
        <f>"蒲俊龙"</f>
        <v>蒲俊龙</v>
      </c>
      <c r="C229" s="3" t="s">
        <v>228</v>
      </c>
      <c r="D229" s="3" t="s">
        <v>230</v>
      </c>
      <c r="E229" s="4" t="s">
        <v>9</v>
      </c>
    </row>
    <row r="230" spans="1:5" ht="24.75" customHeight="1">
      <c r="A230" s="4">
        <v>227</v>
      </c>
      <c r="B230" s="3" t="str">
        <f>"全业业"</f>
        <v>全业业</v>
      </c>
      <c r="C230" s="3" t="s">
        <v>228</v>
      </c>
      <c r="D230" s="3" t="s">
        <v>231</v>
      </c>
      <c r="E230" s="4" t="s">
        <v>9</v>
      </c>
    </row>
    <row r="231" spans="1:5" ht="24.75" customHeight="1">
      <c r="A231" s="4">
        <v>228</v>
      </c>
      <c r="B231" s="3" t="str">
        <f>"杨珊珊"</f>
        <v>杨珊珊</v>
      </c>
      <c r="C231" s="3" t="s">
        <v>228</v>
      </c>
      <c r="D231" s="3" t="s">
        <v>232</v>
      </c>
      <c r="E231" s="4" t="s">
        <v>9</v>
      </c>
    </row>
    <row r="232" spans="1:5" ht="24.75" customHeight="1">
      <c r="A232" s="4">
        <v>229</v>
      </c>
      <c r="B232" s="3" t="str">
        <f>"何里丹"</f>
        <v>何里丹</v>
      </c>
      <c r="C232" s="3" t="s">
        <v>228</v>
      </c>
      <c r="D232" s="3" t="s">
        <v>233</v>
      </c>
      <c r="E232" s="4" t="s">
        <v>9</v>
      </c>
    </row>
    <row r="233" spans="1:5" ht="24.75" customHeight="1">
      <c r="A233" s="4">
        <v>230</v>
      </c>
      <c r="B233" s="3" t="str">
        <f>"邓小梅"</f>
        <v>邓小梅</v>
      </c>
      <c r="C233" s="3" t="s">
        <v>228</v>
      </c>
      <c r="D233" s="3" t="s">
        <v>234</v>
      </c>
      <c r="E233" s="4" t="s">
        <v>9</v>
      </c>
    </row>
    <row r="234" spans="1:5" ht="24.75" customHeight="1">
      <c r="A234" s="4">
        <v>231</v>
      </c>
      <c r="B234" s="3" t="str">
        <f>"李雨娴"</f>
        <v>李雨娴</v>
      </c>
      <c r="C234" s="3" t="s">
        <v>228</v>
      </c>
      <c r="D234" s="3" t="s">
        <v>235</v>
      </c>
      <c r="E234" s="4" t="s">
        <v>9</v>
      </c>
    </row>
    <row r="235" spans="1:5" ht="24.75" customHeight="1">
      <c r="A235" s="4">
        <v>232</v>
      </c>
      <c r="B235" s="3" t="str">
        <f>"黎永澄"</f>
        <v>黎永澄</v>
      </c>
      <c r="C235" s="3" t="s">
        <v>228</v>
      </c>
      <c r="D235" s="3" t="s">
        <v>236</v>
      </c>
      <c r="E235" s="4" t="s">
        <v>9</v>
      </c>
    </row>
    <row r="236" spans="1:5" ht="24.75" customHeight="1">
      <c r="A236" s="4">
        <v>233</v>
      </c>
      <c r="B236" s="3" t="str">
        <f>"昌麟"</f>
        <v>昌麟</v>
      </c>
      <c r="C236" s="3" t="s">
        <v>228</v>
      </c>
      <c r="D236" s="3" t="s">
        <v>237</v>
      </c>
      <c r="E236" s="4" t="s">
        <v>9</v>
      </c>
    </row>
    <row r="237" spans="1:5" ht="24.75" customHeight="1">
      <c r="A237" s="4">
        <v>234</v>
      </c>
      <c r="B237" s="3" t="str">
        <f>"李逸群"</f>
        <v>李逸群</v>
      </c>
      <c r="C237" s="3" t="s">
        <v>228</v>
      </c>
      <c r="D237" s="3" t="s">
        <v>238</v>
      </c>
      <c r="E237" s="4" t="s">
        <v>9</v>
      </c>
    </row>
    <row r="238" spans="1:5" ht="24.75" customHeight="1">
      <c r="A238" s="4">
        <v>235</v>
      </c>
      <c r="B238" s="3" t="str">
        <f>"陈求洁"</f>
        <v>陈求洁</v>
      </c>
      <c r="C238" s="3" t="s">
        <v>228</v>
      </c>
      <c r="D238" s="3" t="s">
        <v>239</v>
      </c>
      <c r="E238" s="4" t="s">
        <v>9</v>
      </c>
    </row>
    <row r="239" spans="1:5" ht="24.75" customHeight="1">
      <c r="A239" s="4">
        <v>236</v>
      </c>
      <c r="B239" s="3" t="str">
        <f>"符君挚"</f>
        <v>符君挚</v>
      </c>
      <c r="C239" s="3" t="s">
        <v>228</v>
      </c>
      <c r="D239" s="3" t="s">
        <v>240</v>
      </c>
      <c r="E239" s="4" t="s">
        <v>9</v>
      </c>
    </row>
    <row r="240" spans="1:5" ht="24.75" customHeight="1">
      <c r="A240" s="4">
        <v>237</v>
      </c>
      <c r="B240" s="3" t="str">
        <f>"陈名丽"</f>
        <v>陈名丽</v>
      </c>
      <c r="C240" s="3" t="s">
        <v>228</v>
      </c>
      <c r="D240" s="3" t="s">
        <v>241</v>
      </c>
      <c r="E240" s="4" t="s">
        <v>9</v>
      </c>
    </row>
    <row r="241" spans="1:5" ht="24.75" customHeight="1">
      <c r="A241" s="4">
        <v>238</v>
      </c>
      <c r="B241" s="3" t="str">
        <f>"张露"</f>
        <v>张露</v>
      </c>
      <c r="C241" s="3" t="s">
        <v>228</v>
      </c>
      <c r="D241" s="3" t="s">
        <v>242</v>
      </c>
      <c r="E241" s="4" t="s">
        <v>9</v>
      </c>
    </row>
    <row r="242" spans="1:5" ht="24.75" customHeight="1">
      <c r="A242" s="4">
        <v>239</v>
      </c>
      <c r="B242" s="3" t="str">
        <f>"周小春"</f>
        <v>周小春</v>
      </c>
      <c r="C242" s="3" t="s">
        <v>228</v>
      </c>
      <c r="D242" s="3" t="s">
        <v>243</v>
      </c>
      <c r="E242" s="4" t="s">
        <v>9</v>
      </c>
    </row>
    <row r="243" spans="1:5" ht="24.75" customHeight="1">
      <c r="A243" s="4">
        <v>240</v>
      </c>
      <c r="B243" s="3" t="str">
        <f>"梅向南"</f>
        <v>梅向南</v>
      </c>
      <c r="C243" s="3" t="s">
        <v>228</v>
      </c>
      <c r="D243" s="3" t="s">
        <v>244</v>
      </c>
      <c r="E243" s="4" t="s">
        <v>9</v>
      </c>
    </row>
    <row r="244" spans="1:5" ht="24.75" customHeight="1">
      <c r="A244" s="4">
        <v>241</v>
      </c>
      <c r="B244" s="3" t="str">
        <f>"张文"</f>
        <v>张文</v>
      </c>
      <c r="C244" s="3" t="s">
        <v>228</v>
      </c>
      <c r="D244" s="3" t="s">
        <v>245</v>
      </c>
      <c r="E244" s="4" t="s">
        <v>9</v>
      </c>
    </row>
    <row r="245" spans="1:5" ht="24.75" customHeight="1">
      <c r="A245" s="4">
        <v>242</v>
      </c>
      <c r="B245" s="3" t="str">
        <f>"王祈平"</f>
        <v>王祈平</v>
      </c>
      <c r="C245" s="3" t="s">
        <v>228</v>
      </c>
      <c r="D245" s="3" t="s">
        <v>246</v>
      </c>
      <c r="E245" s="4" t="s">
        <v>9</v>
      </c>
    </row>
    <row r="246" spans="1:5" ht="24.75" customHeight="1">
      <c r="A246" s="4">
        <v>243</v>
      </c>
      <c r="B246" s="3" t="str">
        <f>"王轩"</f>
        <v>王轩</v>
      </c>
      <c r="C246" s="3" t="s">
        <v>228</v>
      </c>
      <c r="D246" s="3" t="s">
        <v>247</v>
      </c>
      <c r="E246" s="4" t="s">
        <v>9</v>
      </c>
    </row>
    <row r="247" spans="1:5" ht="24.75" customHeight="1">
      <c r="A247" s="4">
        <v>244</v>
      </c>
      <c r="B247" s="3" t="str">
        <f>"吴燕茹"</f>
        <v>吴燕茹</v>
      </c>
      <c r="C247" s="3" t="s">
        <v>228</v>
      </c>
      <c r="D247" s="3" t="s">
        <v>248</v>
      </c>
      <c r="E247" s="4" t="s">
        <v>9</v>
      </c>
    </row>
    <row r="248" spans="1:5" ht="24.75" customHeight="1">
      <c r="A248" s="4">
        <v>245</v>
      </c>
      <c r="B248" s="3" t="str">
        <f>"华红伶"</f>
        <v>华红伶</v>
      </c>
      <c r="C248" s="3" t="s">
        <v>228</v>
      </c>
      <c r="D248" s="3" t="s">
        <v>249</v>
      </c>
      <c r="E248" s="4" t="s">
        <v>9</v>
      </c>
    </row>
    <row r="249" spans="1:5" ht="24.75" customHeight="1">
      <c r="A249" s="4">
        <v>246</v>
      </c>
      <c r="B249" s="3" t="str">
        <f>"陈齐文"</f>
        <v>陈齐文</v>
      </c>
      <c r="C249" s="3" t="s">
        <v>228</v>
      </c>
      <c r="D249" s="3" t="s">
        <v>250</v>
      </c>
      <c r="E249" s="4" t="s">
        <v>9</v>
      </c>
    </row>
    <row r="250" spans="1:5" ht="24.75" customHeight="1">
      <c r="A250" s="4">
        <v>247</v>
      </c>
      <c r="B250" s="3" t="str">
        <f>"许悦"</f>
        <v>许悦</v>
      </c>
      <c r="C250" s="3" t="s">
        <v>228</v>
      </c>
      <c r="D250" s="3" t="s">
        <v>251</v>
      </c>
      <c r="E250" s="4" t="s">
        <v>9</v>
      </c>
    </row>
    <row r="251" spans="1:5" ht="24.75" customHeight="1">
      <c r="A251" s="4">
        <v>248</v>
      </c>
      <c r="B251" s="3" t="str">
        <f>"卢惠云"</f>
        <v>卢惠云</v>
      </c>
      <c r="C251" s="3" t="s">
        <v>228</v>
      </c>
      <c r="D251" s="3" t="s">
        <v>252</v>
      </c>
      <c r="E251" s="4" t="s">
        <v>9</v>
      </c>
    </row>
    <row r="252" spans="1:5" ht="24.75" customHeight="1">
      <c r="A252" s="4">
        <v>249</v>
      </c>
      <c r="B252" s="3" t="str">
        <f>"王韵"</f>
        <v>王韵</v>
      </c>
      <c r="C252" s="3" t="s">
        <v>228</v>
      </c>
      <c r="D252" s="3" t="s">
        <v>253</v>
      </c>
      <c r="E252" s="4" t="s">
        <v>9</v>
      </c>
    </row>
    <row r="253" spans="1:5" ht="24.75" customHeight="1">
      <c r="A253" s="4">
        <v>250</v>
      </c>
      <c r="B253" s="3" t="str">
        <f>"王育英"</f>
        <v>王育英</v>
      </c>
      <c r="C253" s="3" t="s">
        <v>228</v>
      </c>
      <c r="D253" s="3" t="s">
        <v>254</v>
      </c>
      <c r="E253" s="4" t="s">
        <v>9</v>
      </c>
    </row>
    <row r="254" spans="1:5" ht="24.75" customHeight="1">
      <c r="A254" s="4">
        <v>251</v>
      </c>
      <c r="B254" s="3" t="str">
        <f>"莫贤娇"</f>
        <v>莫贤娇</v>
      </c>
      <c r="C254" s="3" t="s">
        <v>228</v>
      </c>
      <c r="D254" s="3" t="s">
        <v>255</v>
      </c>
      <c r="E254" s="4" t="s">
        <v>9</v>
      </c>
    </row>
    <row r="255" spans="1:5" ht="24.75" customHeight="1">
      <c r="A255" s="4">
        <v>252</v>
      </c>
      <c r="B255" s="3" t="str">
        <f>"云明开"</f>
        <v>云明开</v>
      </c>
      <c r="C255" s="3" t="s">
        <v>228</v>
      </c>
      <c r="D255" s="3" t="s">
        <v>256</v>
      </c>
      <c r="E255" s="4" t="s">
        <v>9</v>
      </c>
    </row>
    <row r="256" spans="1:5" ht="24.75" customHeight="1">
      <c r="A256" s="4">
        <v>253</v>
      </c>
      <c r="B256" s="3" t="str">
        <f>"辜振贤"</f>
        <v>辜振贤</v>
      </c>
      <c r="C256" s="3" t="s">
        <v>228</v>
      </c>
      <c r="D256" s="3" t="s">
        <v>257</v>
      </c>
      <c r="E256" s="4" t="s">
        <v>9</v>
      </c>
    </row>
    <row r="257" spans="1:5" ht="24.75" customHeight="1">
      <c r="A257" s="4">
        <v>254</v>
      </c>
      <c r="B257" s="3" t="str">
        <f>"吴传曼"</f>
        <v>吴传曼</v>
      </c>
      <c r="C257" s="3" t="s">
        <v>228</v>
      </c>
      <c r="D257" s="3" t="s">
        <v>258</v>
      </c>
      <c r="E257" s="4" t="s">
        <v>9</v>
      </c>
    </row>
    <row r="258" spans="1:5" ht="24.75" customHeight="1">
      <c r="A258" s="4">
        <v>255</v>
      </c>
      <c r="B258" s="3" t="str">
        <f>"符雪怡"</f>
        <v>符雪怡</v>
      </c>
      <c r="C258" s="3" t="s">
        <v>228</v>
      </c>
      <c r="D258" s="3" t="s">
        <v>259</v>
      </c>
      <c r="E258" s="4" t="s">
        <v>9</v>
      </c>
    </row>
    <row r="259" spans="1:5" ht="24.75" customHeight="1">
      <c r="A259" s="4">
        <v>256</v>
      </c>
      <c r="B259" s="3" t="str">
        <f>"孙先渠"</f>
        <v>孙先渠</v>
      </c>
      <c r="C259" s="3" t="s">
        <v>228</v>
      </c>
      <c r="D259" s="3" t="s">
        <v>260</v>
      </c>
      <c r="E259" s="4" t="s">
        <v>9</v>
      </c>
    </row>
    <row r="260" spans="1:5" ht="24.75" customHeight="1">
      <c r="A260" s="4">
        <v>257</v>
      </c>
      <c r="B260" s="3" t="str">
        <f>"李育任"</f>
        <v>李育任</v>
      </c>
      <c r="C260" s="3" t="s">
        <v>228</v>
      </c>
      <c r="D260" s="3" t="s">
        <v>261</v>
      </c>
      <c r="E260" s="4" t="s">
        <v>9</v>
      </c>
    </row>
    <row r="261" spans="1:5" ht="24.75" customHeight="1">
      <c r="A261" s="4">
        <v>258</v>
      </c>
      <c r="B261" s="3" t="str">
        <f>"王浩"</f>
        <v>王浩</v>
      </c>
      <c r="C261" s="3" t="s">
        <v>228</v>
      </c>
      <c r="D261" s="3" t="s">
        <v>262</v>
      </c>
      <c r="E261" s="4" t="s">
        <v>9</v>
      </c>
    </row>
    <row r="262" spans="1:5" ht="24.75" customHeight="1">
      <c r="A262" s="4">
        <v>259</v>
      </c>
      <c r="B262" s="3" t="str">
        <f>"杨朝雪"</f>
        <v>杨朝雪</v>
      </c>
      <c r="C262" s="3" t="s">
        <v>228</v>
      </c>
      <c r="D262" s="3" t="s">
        <v>263</v>
      </c>
      <c r="E262" s="4" t="s">
        <v>9</v>
      </c>
    </row>
    <row r="263" spans="1:5" ht="24.75" customHeight="1">
      <c r="A263" s="4">
        <v>260</v>
      </c>
      <c r="B263" s="3" t="str">
        <f>"陈奕熙"</f>
        <v>陈奕熙</v>
      </c>
      <c r="C263" s="3" t="s">
        <v>228</v>
      </c>
      <c r="D263" s="3" t="s">
        <v>264</v>
      </c>
      <c r="E263" s="4" t="s">
        <v>9</v>
      </c>
    </row>
    <row r="264" spans="1:5" ht="24.75" customHeight="1">
      <c r="A264" s="4">
        <v>261</v>
      </c>
      <c r="B264" s="3" t="str">
        <f>"符传明"</f>
        <v>符传明</v>
      </c>
      <c r="C264" s="3" t="s">
        <v>228</v>
      </c>
      <c r="D264" s="3" t="s">
        <v>265</v>
      </c>
      <c r="E264" s="4" t="s">
        <v>9</v>
      </c>
    </row>
    <row r="265" spans="1:5" ht="24.75" customHeight="1">
      <c r="A265" s="4">
        <v>262</v>
      </c>
      <c r="B265" s="3" t="str">
        <f>"周千儿"</f>
        <v>周千儿</v>
      </c>
      <c r="C265" s="3" t="s">
        <v>228</v>
      </c>
      <c r="D265" s="3" t="s">
        <v>266</v>
      </c>
      <c r="E265" s="4" t="s">
        <v>9</v>
      </c>
    </row>
    <row r="266" spans="1:5" ht="24.75" customHeight="1">
      <c r="A266" s="4">
        <v>263</v>
      </c>
      <c r="B266" s="3" t="str">
        <f>"路河川"</f>
        <v>路河川</v>
      </c>
      <c r="C266" s="3" t="s">
        <v>228</v>
      </c>
      <c r="D266" s="3" t="s">
        <v>267</v>
      </c>
      <c r="E266" s="4" t="s">
        <v>9</v>
      </c>
    </row>
    <row r="267" spans="1:5" ht="24.75" customHeight="1">
      <c r="A267" s="4">
        <v>264</v>
      </c>
      <c r="B267" s="3" t="str">
        <f>"羊香桂"</f>
        <v>羊香桂</v>
      </c>
      <c r="C267" s="3" t="s">
        <v>228</v>
      </c>
      <c r="D267" s="3" t="s">
        <v>268</v>
      </c>
      <c r="E267" s="4" t="s">
        <v>9</v>
      </c>
    </row>
    <row r="268" spans="1:5" ht="24.75" customHeight="1">
      <c r="A268" s="4">
        <v>265</v>
      </c>
      <c r="B268" s="3" t="str">
        <f>"李发海"</f>
        <v>李发海</v>
      </c>
      <c r="C268" s="3" t="s">
        <v>228</v>
      </c>
      <c r="D268" s="3" t="s">
        <v>269</v>
      </c>
      <c r="E268" s="4" t="s">
        <v>9</v>
      </c>
    </row>
    <row r="269" spans="1:5" ht="24.75" customHeight="1">
      <c r="A269" s="4">
        <v>266</v>
      </c>
      <c r="B269" s="3" t="str">
        <f>"蒋少兰"</f>
        <v>蒋少兰</v>
      </c>
      <c r="C269" s="3" t="s">
        <v>228</v>
      </c>
      <c r="D269" s="3" t="s">
        <v>270</v>
      </c>
      <c r="E269" s="4" t="s">
        <v>9</v>
      </c>
    </row>
    <row r="270" spans="1:5" ht="24.75" customHeight="1">
      <c r="A270" s="4">
        <v>267</v>
      </c>
      <c r="B270" s="3" t="str">
        <f>"林蝶"</f>
        <v>林蝶</v>
      </c>
      <c r="C270" s="3" t="s">
        <v>228</v>
      </c>
      <c r="D270" s="3" t="s">
        <v>271</v>
      </c>
      <c r="E270" s="4" t="s">
        <v>9</v>
      </c>
    </row>
    <row r="271" spans="1:5" ht="24.75" customHeight="1">
      <c r="A271" s="4">
        <v>268</v>
      </c>
      <c r="B271" s="3" t="str">
        <f>"贾思远"</f>
        <v>贾思远</v>
      </c>
      <c r="C271" s="3" t="s">
        <v>228</v>
      </c>
      <c r="D271" s="3" t="s">
        <v>272</v>
      </c>
      <c r="E271" s="4" t="s">
        <v>9</v>
      </c>
    </row>
    <row r="272" spans="1:5" ht="24.75" customHeight="1">
      <c r="A272" s="4">
        <v>269</v>
      </c>
      <c r="B272" s="3" t="str">
        <f>"符维铨"</f>
        <v>符维铨</v>
      </c>
      <c r="C272" s="3" t="s">
        <v>228</v>
      </c>
      <c r="D272" s="3" t="s">
        <v>273</v>
      </c>
      <c r="E272" s="4" t="s">
        <v>9</v>
      </c>
    </row>
    <row r="273" spans="1:5" ht="24.75" customHeight="1">
      <c r="A273" s="4">
        <v>270</v>
      </c>
      <c r="B273" s="3" t="str">
        <f>"陈道奎"</f>
        <v>陈道奎</v>
      </c>
      <c r="C273" s="3" t="s">
        <v>228</v>
      </c>
      <c r="D273" s="3" t="s">
        <v>274</v>
      </c>
      <c r="E273" s="4" t="s">
        <v>9</v>
      </c>
    </row>
    <row r="274" spans="1:5" ht="24.75" customHeight="1">
      <c r="A274" s="4">
        <v>271</v>
      </c>
      <c r="B274" s="3" t="str">
        <f>"陈核"</f>
        <v>陈核</v>
      </c>
      <c r="C274" s="3" t="s">
        <v>228</v>
      </c>
      <c r="D274" s="3" t="s">
        <v>275</v>
      </c>
      <c r="E274" s="4" t="s">
        <v>9</v>
      </c>
    </row>
    <row r="275" spans="1:5" ht="24.75" customHeight="1">
      <c r="A275" s="4">
        <v>272</v>
      </c>
      <c r="B275" s="3" t="str">
        <f>"许信正"</f>
        <v>许信正</v>
      </c>
      <c r="C275" s="3" t="s">
        <v>228</v>
      </c>
      <c r="D275" s="3" t="s">
        <v>276</v>
      </c>
      <c r="E275" s="4" t="s">
        <v>9</v>
      </c>
    </row>
    <row r="276" spans="1:5" ht="24.75" customHeight="1">
      <c r="A276" s="4">
        <v>273</v>
      </c>
      <c r="B276" s="3" t="str">
        <f>"陈宏林"</f>
        <v>陈宏林</v>
      </c>
      <c r="C276" s="3" t="s">
        <v>228</v>
      </c>
      <c r="D276" s="3" t="s">
        <v>277</v>
      </c>
      <c r="E276" s="4" t="s">
        <v>9</v>
      </c>
    </row>
    <row r="277" spans="1:5" ht="24.75" customHeight="1">
      <c r="A277" s="4">
        <v>274</v>
      </c>
      <c r="B277" s="3" t="str">
        <f>"王子君"</f>
        <v>王子君</v>
      </c>
      <c r="C277" s="3" t="s">
        <v>228</v>
      </c>
      <c r="D277" s="3" t="s">
        <v>278</v>
      </c>
      <c r="E277" s="4" t="s">
        <v>9</v>
      </c>
    </row>
    <row r="278" spans="1:5" ht="24.75" customHeight="1">
      <c r="A278" s="4">
        <v>275</v>
      </c>
      <c r="B278" s="3" t="str">
        <f>"韩丛竹"</f>
        <v>韩丛竹</v>
      </c>
      <c r="C278" s="3" t="s">
        <v>228</v>
      </c>
      <c r="D278" s="3" t="s">
        <v>279</v>
      </c>
      <c r="E278" s="4" t="s">
        <v>9</v>
      </c>
    </row>
    <row r="279" spans="1:5" ht="24.75" customHeight="1">
      <c r="A279" s="4">
        <v>276</v>
      </c>
      <c r="B279" s="3" t="str">
        <f>"李燕娣"</f>
        <v>李燕娣</v>
      </c>
      <c r="C279" s="3" t="s">
        <v>228</v>
      </c>
      <c r="D279" s="3" t="s">
        <v>280</v>
      </c>
      <c r="E279" s="4" t="s">
        <v>9</v>
      </c>
    </row>
    <row r="280" spans="1:5" ht="24.75" customHeight="1">
      <c r="A280" s="4">
        <v>277</v>
      </c>
      <c r="B280" s="3" t="str">
        <f>"陈荣森"</f>
        <v>陈荣森</v>
      </c>
      <c r="C280" s="3" t="s">
        <v>228</v>
      </c>
      <c r="D280" s="3" t="s">
        <v>281</v>
      </c>
      <c r="E280" s="4" t="s">
        <v>9</v>
      </c>
    </row>
    <row r="281" spans="1:5" ht="24.75" customHeight="1">
      <c r="A281" s="4">
        <v>278</v>
      </c>
      <c r="B281" s="3" t="str">
        <f>"符金珠"</f>
        <v>符金珠</v>
      </c>
      <c r="C281" s="3" t="s">
        <v>228</v>
      </c>
      <c r="D281" s="3" t="s">
        <v>282</v>
      </c>
      <c r="E281" s="4" t="s">
        <v>9</v>
      </c>
    </row>
    <row r="282" spans="1:5" ht="24.75" customHeight="1">
      <c r="A282" s="4">
        <v>279</v>
      </c>
      <c r="B282" s="3" t="str">
        <f>"王泽农"</f>
        <v>王泽农</v>
      </c>
      <c r="C282" s="3" t="s">
        <v>228</v>
      </c>
      <c r="D282" s="3" t="s">
        <v>283</v>
      </c>
      <c r="E282" s="4" t="s">
        <v>9</v>
      </c>
    </row>
    <row r="283" spans="1:5" ht="24.75" customHeight="1">
      <c r="A283" s="4">
        <v>280</v>
      </c>
      <c r="B283" s="3" t="str">
        <f>"黄春玉"</f>
        <v>黄春玉</v>
      </c>
      <c r="C283" s="3" t="s">
        <v>228</v>
      </c>
      <c r="D283" s="3" t="s">
        <v>284</v>
      </c>
      <c r="E283" s="4" t="s">
        <v>9</v>
      </c>
    </row>
    <row r="284" spans="1:5" ht="24.75" customHeight="1">
      <c r="A284" s="4">
        <v>281</v>
      </c>
      <c r="B284" s="3" t="str">
        <f>"苏俊"</f>
        <v>苏俊</v>
      </c>
      <c r="C284" s="3" t="s">
        <v>228</v>
      </c>
      <c r="D284" s="3" t="s">
        <v>285</v>
      </c>
      <c r="E284" s="4" t="s">
        <v>9</v>
      </c>
    </row>
    <row r="285" spans="1:5" ht="24.75" customHeight="1">
      <c r="A285" s="4">
        <v>282</v>
      </c>
      <c r="B285" s="3" t="str">
        <f>"王若婷"</f>
        <v>王若婷</v>
      </c>
      <c r="C285" s="3" t="s">
        <v>228</v>
      </c>
      <c r="D285" s="3" t="s">
        <v>286</v>
      </c>
      <c r="E285" s="4" t="s">
        <v>9</v>
      </c>
    </row>
    <row r="286" spans="1:5" ht="24.75" customHeight="1">
      <c r="A286" s="4">
        <v>283</v>
      </c>
      <c r="B286" s="3" t="str">
        <f>"晏先丽"</f>
        <v>晏先丽</v>
      </c>
      <c r="C286" s="3" t="s">
        <v>228</v>
      </c>
      <c r="D286" s="3" t="s">
        <v>287</v>
      </c>
      <c r="E286" s="4" t="s">
        <v>9</v>
      </c>
    </row>
    <row r="287" spans="1:5" ht="24.75" customHeight="1">
      <c r="A287" s="4">
        <v>284</v>
      </c>
      <c r="B287" s="3" t="str">
        <f>"苏运宏"</f>
        <v>苏运宏</v>
      </c>
      <c r="C287" s="3" t="s">
        <v>228</v>
      </c>
      <c r="D287" s="3" t="s">
        <v>288</v>
      </c>
      <c r="E287" s="4" t="s">
        <v>9</v>
      </c>
    </row>
    <row r="288" spans="1:5" ht="24.75" customHeight="1">
      <c r="A288" s="4">
        <v>285</v>
      </c>
      <c r="B288" s="3" t="str">
        <f>"王世锦"</f>
        <v>王世锦</v>
      </c>
      <c r="C288" s="3" t="s">
        <v>228</v>
      </c>
      <c r="D288" s="3" t="s">
        <v>289</v>
      </c>
      <c r="E288" s="4" t="s">
        <v>9</v>
      </c>
    </row>
    <row r="289" spans="1:5" ht="24.75" customHeight="1">
      <c r="A289" s="4">
        <v>286</v>
      </c>
      <c r="B289" s="3" t="str">
        <f>"何苗赛"</f>
        <v>何苗赛</v>
      </c>
      <c r="C289" s="5" t="s">
        <v>290</v>
      </c>
      <c r="D289" s="3" t="s">
        <v>291</v>
      </c>
      <c r="E289" s="4" t="s">
        <v>292</v>
      </c>
    </row>
    <row r="290" spans="1:5" ht="24.75" customHeight="1">
      <c r="A290" s="4">
        <v>287</v>
      </c>
      <c r="B290" s="3" t="str">
        <f>"谭筱"</f>
        <v>谭筱</v>
      </c>
      <c r="C290" s="3" t="s">
        <v>293</v>
      </c>
      <c r="D290" s="3" t="s">
        <v>294</v>
      </c>
      <c r="E290" s="4" t="s">
        <v>9</v>
      </c>
    </row>
    <row r="291" spans="1:5" ht="24.75" customHeight="1">
      <c r="A291" s="4">
        <v>288</v>
      </c>
      <c r="B291" s="3" t="str">
        <f>"吴观荣"</f>
        <v>吴观荣</v>
      </c>
      <c r="C291" s="3" t="s">
        <v>293</v>
      </c>
      <c r="D291" s="3" t="s">
        <v>295</v>
      </c>
      <c r="E291" s="4" t="s">
        <v>9</v>
      </c>
    </row>
    <row r="292" spans="1:5" ht="24.75" customHeight="1">
      <c r="A292" s="4">
        <v>289</v>
      </c>
      <c r="B292" s="3" t="str">
        <f>"莫艳荣"</f>
        <v>莫艳荣</v>
      </c>
      <c r="C292" s="3" t="s">
        <v>293</v>
      </c>
      <c r="D292" s="3" t="s">
        <v>296</v>
      </c>
      <c r="E292" s="4" t="s">
        <v>9</v>
      </c>
    </row>
    <row r="293" spans="1:5" ht="24.75" customHeight="1">
      <c r="A293" s="4">
        <v>290</v>
      </c>
      <c r="B293" s="3" t="str">
        <f>"王淑莲"</f>
        <v>王淑莲</v>
      </c>
      <c r="C293" s="3" t="s">
        <v>293</v>
      </c>
      <c r="D293" s="3" t="s">
        <v>297</v>
      </c>
      <c r="E293" s="4" t="s">
        <v>9</v>
      </c>
    </row>
    <row r="294" spans="1:5" ht="24.75" customHeight="1">
      <c r="A294" s="4">
        <v>291</v>
      </c>
      <c r="B294" s="3" t="str">
        <f>"何子思"</f>
        <v>何子思</v>
      </c>
      <c r="C294" s="3" t="s">
        <v>293</v>
      </c>
      <c r="D294" s="3" t="s">
        <v>298</v>
      </c>
      <c r="E294" s="4" t="s">
        <v>9</v>
      </c>
    </row>
    <row r="295" spans="1:5" ht="24.75" customHeight="1">
      <c r="A295" s="4">
        <v>292</v>
      </c>
      <c r="B295" s="3" t="str">
        <f>"谢玉虹"</f>
        <v>谢玉虹</v>
      </c>
      <c r="C295" s="3" t="s">
        <v>293</v>
      </c>
      <c r="D295" s="3" t="s">
        <v>299</v>
      </c>
      <c r="E295" s="4" t="s">
        <v>9</v>
      </c>
    </row>
    <row r="296" spans="1:5" ht="24.75" customHeight="1">
      <c r="A296" s="4">
        <v>293</v>
      </c>
      <c r="B296" s="3" t="str">
        <f>"林淋"</f>
        <v>林淋</v>
      </c>
      <c r="C296" s="3" t="s">
        <v>293</v>
      </c>
      <c r="D296" s="3" t="s">
        <v>300</v>
      </c>
      <c r="E296" s="4" t="s">
        <v>9</v>
      </c>
    </row>
    <row r="297" spans="1:5" ht="24.75" customHeight="1">
      <c r="A297" s="4">
        <v>294</v>
      </c>
      <c r="B297" s="3" t="str">
        <f>"陈明坤"</f>
        <v>陈明坤</v>
      </c>
      <c r="C297" s="3" t="s">
        <v>293</v>
      </c>
      <c r="D297" s="3" t="s">
        <v>301</v>
      </c>
      <c r="E297" s="4" t="s">
        <v>9</v>
      </c>
    </row>
    <row r="298" spans="1:5" ht="24.75" customHeight="1">
      <c r="A298" s="4">
        <v>295</v>
      </c>
      <c r="B298" s="3" t="str">
        <f>"李孟阳"</f>
        <v>李孟阳</v>
      </c>
      <c r="C298" s="3" t="s">
        <v>293</v>
      </c>
      <c r="D298" s="3" t="s">
        <v>302</v>
      </c>
      <c r="E298" s="4" t="s">
        <v>9</v>
      </c>
    </row>
    <row r="299" spans="1:5" ht="24.75" customHeight="1">
      <c r="A299" s="4">
        <v>296</v>
      </c>
      <c r="B299" s="3" t="str">
        <f>"张悦"</f>
        <v>张悦</v>
      </c>
      <c r="C299" s="3" t="s">
        <v>293</v>
      </c>
      <c r="D299" s="3" t="s">
        <v>303</v>
      </c>
      <c r="E299" s="4" t="s">
        <v>9</v>
      </c>
    </row>
    <row r="300" spans="1:5" ht="24.75" customHeight="1">
      <c r="A300" s="4">
        <v>297</v>
      </c>
      <c r="B300" s="3" t="str">
        <f>"陈薇"</f>
        <v>陈薇</v>
      </c>
      <c r="C300" s="3" t="s">
        <v>304</v>
      </c>
      <c r="D300" s="3" t="s">
        <v>305</v>
      </c>
      <c r="E300" s="4" t="s">
        <v>9</v>
      </c>
    </row>
    <row r="301" spans="1:5" ht="24.75" customHeight="1">
      <c r="A301" s="4">
        <v>298</v>
      </c>
      <c r="B301" s="3" t="str">
        <f>"闫永煊"</f>
        <v>闫永煊</v>
      </c>
      <c r="C301" s="3" t="s">
        <v>304</v>
      </c>
      <c r="D301" s="3" t="s">
        <v>306</v>
      </c>
      <c r="E301" s="4" t="s">
        <v>9</v>
      </c>
    </row>
    <row r="302" spans="1:5" ht="24.75" customHeight="1">
      <c r="A302" s="4">
        <v>299</v>
      </c>
      <c r="B302" s="3" t="str">
        <f>"庄赛伟"</f>
        <v>庄赛伟</v>
      </c>
      <c r="C302" s="3" t="s">
        <v>304</v>
      </c>
      <c r="D302" s="3" t="s">
        <v>307</v>
      </c>
      <c r="E302" s="4" t="s">
        <v>9</v>
      </c>
    </row>
    <row r="303" spans="1:5" ht="24.75" customHeight="1">
      <c r="A303" s="4">
        <v>300</v>
      </c>
      <c r="B303" s="3" t="str">
        <f>"贺贝奇"</f>
        <v>贺贝奇</v>
      </c>
      <c r="C303" s="3" t="s">
        <v>304</v>
      </c>
      <c r="D303" s="3" t="s">
        <v>308</v>
      </c>
      <c r="E303" s="4" t="s">
        <v>9</v>
      </c>
    </row>
    <row r="304" spans="1:5" ht="24.75" customHeight="1">
      <c r="A304" s="4">
        <v>301</v>
      </c>
      <c r="B304" s="3" t="str">
        <f>"秦骁"</f>
        <v>秦骁</v>
      </c>
      <c r="C304" s="3" t="s">
        <v>304</v>
      </c>
      <c r="D304" s="3" t="s">
        <v>309</v>
      </c>
      <c r="E304" s="4" t="s">
        <v>9</v>
      </c>
    </row>
    <row r="305" spans="1:5" ht="24.75" customHeight="1">
      <c r="A305" s="4">
        <v>302</v>
      </c>
      <c r="B305" s="3" t="str">
        <f>"裴婕"</f>
        <v>裴婕</v>
      </c>
      <c r="C305" s="3" t="s">
        <v>304</v>
      </c>
      <c r="D305" s="3" t="s">
        <v>310</v>
      </c>
      <c r="E305" s="4" t="s">
        <v>9</v>
      </c>
    </row>
    <row r="306" spans="1:5" ht="24.75" customHeight="1">
      <c r="A306" s="4">
        <v>303</v>
      </c>
      <c r="B306" s="3" t="str">
        <f>"刘嘉慧"</f>
        <v>刘嘉慧</v>
      </c>
      <c r="C306" s="3" t="s">
        <v>304</v>
      </c>
      <c r="D306" s="3" t="s">
        <v>311</v>
      </c>
      <c r="E306" s="4" t="s">
        <v>9</v>
      </c>
    </row>
    <row r="307" spans="1:5" ht="24.75" customHeight="1">
      <c r="A307" s="4">
        <v>304</v>
      </c>
      <c r="B307" s="3" t="str">
        <f>"邢益俊"</f>
        <v>邢益俊</v>
      </c>
      <c r="C307" s="3" t="s">
        <v>312</v>
      </c>
      <c r="D307" s="3" t="s">
        <v>313</v>
      </c>
      <c r="E307" s="4" t="s">
        <v>9</v>
      </c>
    </row>
    <row r="308" spans="1:5" ht="24.75" customHeight="1">
      <c r="A308" s="4">
        <v>305</v>
      </c>
      <c r="B308" s="3" t="str">
        <f>"吴强"</f>
        <v>吴强</v>
      </c>
      <c r="C308" s="3" t="s">
        <v>312</v>
      </c>
      <c r="D308" s="3" t="s">
        <v>314</v>
      </c>
      <c r="E308" s="4" t="s">
        <v>9</v>
      </c>
    </row>
    <row r="309" spans="1:5" ht="24.75" customHeight="1">
      <c r="A309" s="4">
        <v>306</v>
      </c>
      <c r="B309" s="3" t="str">
        <f>"邓雄"</f>
        <v>邓雄</v>
      </c>
      <c r="C309" s="3" t="s">
        <v>312</v>
      </c>
      <c r="D309" s="3" t="s">
        <v>315</v>
      </c>
      <c r="E309" s="4" t="s">
        <v>9</v>
      </c>
    </row>
    <row r="310" spans="1:5" ht="24.75" customHeight="1">
      <c r="A310" s="4">
        <v>307</v>
      </c>
      <c r="B310" s="3" t="str">
        <f>"林彦辰"</f>
        <v>林彦辰</v>
      </c>
      <c r="C310" s="3" t="s">
        <v>312</v>
      </c>
      <c r="D310" s="3" t="s">
        <v>316</v>
      </c>
      <c r="E310" s="4" t="s">
        <v>9</v>
      </c>
    </row>
    <row r="311" spans="1:5" ht="24.75" customHeight="1">
      <c r="A311" s="4">
        <v>308</v>
      </c>
      <c r="B311" s="3" t="str">
        <f>"黄蕊"</f>
        <v>黄蕊</v>
      </c>
      <c r="C311" s="3" t="s">
        <v>312</v>
      </c>
      <c r="D311" s="3" t="s">
        <v>317</v>
      </c>
      <c r="E311" s="4" t="s">
        <v>9</v>
      </c>
    </row>
    <row r="312" spans="1:5" ht="24.75" customHeight="1">
      <c r="A312" s="4">
        <v>309</v>
      </c>
      <c r="B312" s="3" t="str">
        <f>"黄光硕"</f>
        <v>黄光硕</v>
      </c>
      <c r="C312" s="3" t="s">
        <v>312</v>
      </c>
      <c r="D312" s="3" t="s">
        <v>318</v>
      </c>
      <c r="E312" s="4" t="s">
        <v>9</v>
      </c>
    </row>
    <row r="313" spans="1:5" ht="24.75" customHeight="1">
      <c r="A313" s="4">
        <v>310</v>
      </c>
      <c r="B313" s="3" t="str">
        <f>"罗兰琼"</f>
        <v>罗兰琼</v>
      </c>
      <c r="C313" s="3" t="s">
        <v>312</v>
      </c>
      <c r="D313" s="3" t="s">
        <v>319</v>
      </c>
      <c r="E313" s="4" t="s">
        <v>9</v>
      </c>
    </row>
    <row r="314" spans="1:5" ht="24.75" customHeight="1">
      <c r="A314" s="4">
        <v>311</v>
      </c>
      <c r="B314" s="3" t="str">
        <f>"王信显"</f>
        <v>王信显</v>
      </c>
      <c r="C314" s="3" t="s">
        <v>312</v>
      </c>
      <c r="D314" s="3" t="s">
        <v>320</v>
      </c>
      <c r="E314" s="4" t="s">
        <v>9</v>
      </c>
    </row>
    <row r="315" spans="1:5" ht="24.75" customHeight="1">
      <c r="A315" s="4">
        <v>312</v>
      </c>
      <c r="B315" s="3" t="str">
        <f>"郭旭钊"</f>
        <v>郭旭钊</v>
      </c>
      <c r="C315" s="3" t="s">
        <v>312</v>
      </c>
      <c r="D315" s="3" t="s">
        <v>321</v>
      </c>
      <c r="E315" s="4" t="s">
        <v>9</v>
      </c>
    </row>
    <row r="316" spans="1:5" ht="24.75" customHeight="1">
      <c r="A316" s="4">
        <v>313</v>
      </c>
      <c r="B316" s="3" t="str">
        <f>"王硕"</f>
        <v>王硕</v>
      </c>
      <c r="C316" s="3" t="s">
        <v>312</v>
      </c>
      <c r="D316" s="3" t="s">
        <v>322</v>
      </c>
      <c r="E316" s="4" t="s">
        <v>9</v>
      </c>
    </row>
    <row r="317" spans="1:5" ht="24.75" customHeight="1">
      <c r="A317" s="4">
        <v>314</v>
      </c>
      <c r="B317" s="3" t="str">
        <f>"郝光星"</f>
        <v>郝光星</v>
      </c>
      <c r="C317" s="3" t="s">
        <v>323</v>
      </c>
      <c r="D317" s="3" t="s">
        <v>324</v>
      </c>
      <c r="E317" s="4" t="s">
        <v>9</v>
      </c>
    </row>
    <row r="318" spans="1:5" ht="24.75" customHeight="1">
      <c r="A318" s="4">
        <v>315</v>
      </c>
      <c r="B318" s="3" t="str">
        <f>"李泽宏"</f>
        <v>李泽宏</v>
      </c>
      <c r="C318" s="3" t="s">
        <v>323</v>
      </c>
      <c r="D318" s="3" t="s">
        <v>325</v>
      </c>
      <c r="E318" s="4" t="s">
        <v>9</v>
      </c>
    </row>
    <row r="319" spans="1:5" ht="24.75" customHeight="1">
      <c r="A319" s="4">
        <v>316</v>
      </c>
      <c r="B319" s="3" t="str">
        <f>"黄曼玉"</f>
        <v>黄曼玉</v>
      </c>
      <c r="C319" s="3" t="s">
        <v>323</v>
      </c>
      <c r="D319" s="3" t="s">
        <v>326</v>
      </c>
      <c r="E319" s="4" t="s">
        <v>9</v>
      </c>
    </row>
    <row r="320" spans="1:5" ht="24.75" customHeight="1">
      <c r="A320" s="4">
        <v>317</v>
      </c>
      <c r="B320" s="3" t="str">
        <f>"邝小慧"</f>
        <v>邝小慧</v>
      </c>
      <c r="C320" s="3" t="s">
        <v>323</v>
      </c>
      <c r="D320" s="3" t="s">
        <v>327</v>
      </c>
      <c r="E320" s="4" t="s">
        <v>9</v>
      </c>
    </row>
    <row r="321" spans="1:5" ht="24.75" customHeight="1">
      <c r="A321" s="4">
        <v>318</v>
      </c>
      <c r="B321" s="3" t="str">
        <f>"周小宾"</f>
        <v>周小宾</v>
      </c>
      <c r="C321" s="3" t="s">
        <v>323</v>
      </c>
      <c r="D321" s="3" t="s">
        <v>328</v>
      </c>
      <c r="E321" s="4" t="s">
        <v>9</v>
      </c>
    </row>
    <row r="322" spans="1:5" ht="24.75" customHeight="1">
      <c r="A322" s="4">
        <v>319</v>
      </c>
      <c r="B322" s="3" t="str">
        <f>"黄江长可"</f>
        <v>黄江长可</v>
      </c>
      <c r="C322" s="3" t="s">
        <v>329</v>
      </c>
      <c r="D322" s="3" t="s">
        <v>199</v>
      </c>
      <c r="E322" s="4" t="s">
        <v>9</v>
      </c>
    </row>
    <row r="323" spans="1:5" ht="24.75" customHeight="1">
      <c r="A323" s="4">
        <v>320</v>
      </c>
      <c r="B323" s="3" t="str">
        <f>"龙艳"</f>
        <v>龙艳</v>
      </c>
      <c r="C323" s="3" t="s">
        <v>329</v>
      </c>
      <c r="D323" s="3" t="s">
        <v>330</v>
      </c>
      <c r="E323" s="4" t="s">
        <v>9</v>
      </c>
    </row>
    <row r="324" spans="1:5" ht="24.75" customHeight="1">
      <c r="A324" s="4">
        <v>321</v>
      </c>
      <c r="B324" s="3" t="str">
        <f>"黄丹"</f>
        <v>黄丹</v>
      </c>
      <c r="C324" s="3" t="s">
        <v>329</v>
      </c>
      <c r="D324" s="3" t="s">
        <v>331</v>
      </c>
      <c r="E324" s="4" t="s">
        <v>9</v>
      </c>
    </row>
    <row r="325" spans="1:5" ht="24.75" customHeight="1">
      <c r="A325" s="4">
        <v>322</v>
      </c>
      <c r="B325" s="3" t="str">
        <f>"李曼茹"</f>
        <v>李曼茹</v>
      </c>
      <c r="C325" s="3" t="s">
        <v>329</v>
      </c>
      <c r="D325" s="3" t="s">
        <v>332</v>
      </c>
      <c r="E325" s="4" t="s">
        <v>9</v>
      </c>
    </row>
    <row r="326" spans="1:5" ht="24.75" customHeight="1">
      <c r="A326" s="4">
        <v>323</v>
      </c>
      <c r="B326" s="3" t="str">
        <f>"邹丹妮"</f>
        <v>邹丹妮</v>
      </c>
      <c r="C326" s="3" t="s">
        <v>329</v>
      </c>
      <c r="D326" s="3" t="s">
        <v>333</v>
      </c>
      <c r="E326" s="4" t="s">
        <v>9</v>
      </c>
    </row>
    <row r="327" spans="1:5" ht="24.75" customHeight="1">
      <c r="A327" s="4">
        <v>324</v>
      </c>
      <c r="B327" s="3" t="str">
        <f>"吴知倍"</f>
        <v>吴知倍</v>
      </c>
      <c r="C327" s="3" t="s">
        <v>329</v>
      </c>
      <c r="D327" s="3" t="s">
        <v>334</v>
      </c>
      <c r="E327" s="4" t="s">
        <v>9</v>
      </c>
    </row>
    <row r="328" spans="1:5" ht="24.75" customHeight="1">
      <c r="A328" s="4">
        <v>325</v>
      </c>
      <c r="B328" s="3" t="str">
        <f>"彭李琳"</f>
        <v>彭李琳</v>
      </c>
      <c r="C328" s="3" t="s">
        <v>329</v>
      </c>
      <c r="D328" s="3" t="s">
        <v>158</v>
      </c>
      <c r="E328" s="4" t="s">
        <v>9</v>
      </c>
    </row>
    <row r="329" spans="1:5" ht="24.75" customHeight="1">
      <c r="A329" s="4">
        <v>326</v>
      </c>
      <c r="B329" s="3" t="str">
        <f>"陈奕霏"</f>
        <v>陈奕霏</v>
      </c>
      <c r="C329" s="3" t="s">
        <v>329</v>
      </c>
      <c r="D329" s="3" t="s">
        <v>335</v>
      </c>
      <c r="E329" s="4" t="s">
        <v>9</v>
      </c>
    </row>
    <row r="330" spans="1:5" ht="24.75" customHeight="1">
      <c r="A330" s="4">
        <v>327</v>
      </c>
      <c r="B330" s="3" t="str">
        <f>"潘柳婷"</f>
        <v>潘柳婷</v>
      </c>
      <c r="C330" s="3" t="s">
        <v>329</v>
      </c>
      <c r="D330" s="3" t="s">
        <v>336</v>
      </c>
      <c r="E330" s="4" t="s">
        <v>9</v>
      </c>
    </row>
    <row r="331" spans="1:5" ht="24.75" customHeight="1">
      <c r="A331" s="4">
        <v>328</v>
      </c>
      <c r="B331" s="3" t="str">
        <f>"施秀盈"</f>
        <v>施秀盈</v>
      </c>
      <c r="C331" s="3" t="s">
        <v>329</v>
      </c>
      <c r="D331" s="3" t="s">
        <v>337</v>
      </c>
      <c r="E331" s="4" t="s">
        <v>9</v>
      </c>
    </row>
    <row r="332" spans="1:5" ht="24.75" customHeight="1">
      <c r="A332" s="4">
        <v>329</v>
      </c>
      <c r="B332" s="3" t="str">
        <f>"陈炜鑫"</f>
        <v>陈炜鑫</v>
      </c>
      <c r="C332" s="3" t="s">
        <v>329</v>
      </c>
      <c r="D332" s="3" t="s">
        <v>338</v>
      </c>
      <c r="E332" s="4" t="s">
        <v>9</v>
      </c>
    </row>
    <row r="333" spans="1:5" ht="24.75" customHeight="1">
      <c r="A333" s="4">
        <v>330</v>
      </c>
      <c r="B333" s="3" t="str">
        <f>"胡海娟"</f>
        <v>胡海娟</v>
      </c>
      <c r="C333" s="3" t="s">
        <v>329</v>
      </c>
      <c r="D333" s="3" t="s">
        <v>339</v>
      </c>
      <c r="E333" s="4" t="s">
        <v>9</v>
      </c>
    </row>
    <row r="334" spans="1:5" ht="24.75" customHeight="1">
      <c r="A334" s="4">
        <v>331</v>
      </c>
      <c r="B334" s="3" t="str">
        <f>"吕相璋"</f>
        <v>吕相璋</v>
      </c>
      <c r="C334" s="3" t="s">
        <v>329</v>
      </c>
      <c r="D334" s="3" t="s">
        <v>340</v>
      </c>
      <c r="E334" s="4" t="s">
        <v>9</v>
      </c>
    </row>
    <row r="335" spans="1:5" ht="24.75" customHeight="1">
      <c r="A335" s="4">
        <v>332</v>
      </c>
      <c r="B335" s="3" t="str">
        <f>"林育遥"</f>
        <v>林育遥</v>
      </c>
      <c r="C335" s="3" t="s">
        <v>329</v>
      </c>
      <c r="D335" s="3" t="s">
        <v>341</v>
      </c>
      <c r="E335" s="4" t="s">
        <v>9</v>
      </c>
    </row>
    <row r="336" spans="1:5" ht="24.75" customHeight="1">
      <c r="A336" s="4">
        <v>333</v>
      </c>
      <c r="B336" s="3" t="str">
        <f>"陈云立"</f>
        <v>陈云立</v>
      </c>
      <c r="C336" s="3" t="s">
        <v>329</v>
      </c>
      <c r="D336" s="3" t="s">
        <v>342</v>
      </c>
      <c r="E336" s="4" t="s">
        <v>9</v>
      </c>
    </row>
    <row r="337" spans="1:5" ht="24.75" customHeight="1">
      <c r="A337" s="4">
        <v>334</v>
      </c>
      <c r="B337" s="3" t="str">
        <f>"王焯"</f>
        <v>王焯</v>
      </c>
      <c r="C337" s="3" t="s">
        <v>329</v>
      </c>
      <c r="D337" s="3" t="s">
        <v>343</v>
      </c>
      <c r="E337" s="4" t="s">
        <v>9</v>
      </c>
    </row>
    <row r="338" spans="1:5" ht="24.75" customHeight="1">
      <c r="A338" s="4">
        <v>335</v>
      </c>
      <c r="B338" s="3" t="str">
        <f>"温海翠"</f>
        <v>温海翠</v>
      </c>
      <c r="C338" s="3" t="s">
        <v>329</v>
      </c>
      <c r="D338" s="3" t="s">
        <v>344</v>
      </c>
      <c r="E338" s="4" t="s">
        <v>9</v>
      </c>
    </row>
    <row r="339" spans="1:5" ht="24.75" customHeight="1">
      <c r="A339" s="4">
        <v>336</v>
      </c>
      <c r="B339" s="3" t="str">
        <f>"符方瑜"</f>
        <v>符方瑜</v>
      </c>
      <c r="C339" s="3" t="s">
        <v>329</v>
      </c>
      <c r="D339" s="3" t="s">
        <v>345</v>
      </c>
      <c r="E339" s="4" t="s">
        <v>9</v>
      </c>
    </row>
    <row r="340" spans="1:5" ht="24.75" customHeight="1">
      <c r="A340" s="4">
        <v>337</v>
      </c>
      <c r="B340" s="3" t="str">
        <f>"韩艳艳"</f>
        <v>韩艳艳</v>
      </c>
      <c r="C340" s="3" t="s">
        <v>329</v>
      </c>
      <c r="D340" s="3" t="s">
        <v>346</v>
      </c>
      <c r="E340" s="4" t="s">
        <v>9</v>
      </c>
    </row>
    <row r="341" spans="1:5" ht="24.75" customHeight="1">
      <c r="A341" s="4">
        <v>338</v>
      </c>
      <c r="B341" s="3" t="str">
        <f>"李明益"</f>
        <v>李明益</v>
      </c>
      <c r="C341" s="3" t="s">
        <v>329</v>
      </c>
      <c r="D341" s="3" t="s">
        <v>347</v>
      </c>
      <c r="E341" s="4" t="s">
        <v>9</v>
      </c>
    </row>
    <row r="342" spans="1:5" ht="24.75" customHeight="1">
      <c r="A342" s="4">
        <v>339</v>
      </c>
      <c r="B342" s="3" t="str">
        <f>"潘卉"</f>
        <v>潘卉</v>
      </c>
      <c r="C342" s="3" t="s">
        <v>329</v>
      </c>
      <c r="D342" s="3" t="s">
        <v>348</v>
      </c>
      <c r="E342" s="4" t="s">
        <v>9</v>
      </c>
    </row>
    <row r="343" spans="1:5" ht="24.75" customHeight="1">
      <c r="A343" s="4">
        <v>340</v>
      </c>
      <c r="B343" s="3" t="str">
        <f>"蔡一帆"</f>
        <v>蔡一帆</v>
      </c>
      <c r="C343" s="3" t="s">
        <v>329</v>
      </c>
      <c r="D343" s="3" t="s">
        <v>349</v>
      </c>
      <c r="E343" s="4" t="s">
        <v>9</v>
      </c>
    </row>
    <row r="344" spans="1:5" ht="24.75" customHeight="1">
      <c r="A344" s="4">
        <v>341</v>
      </c>
      <c r="B344" s="3" t="str">
        <f>"吴昭颖"</f>
        <v>吴昭颖</v>
      </c>
      <c r="C344" s="3" t="s">
        <v>329</v>
      </c>
      <c r="D344" s="3" t="s">
        <v>147</v>
      </c>
      <c r="E344" s="4" t="s">
        <v>9</v>
      </c>
    </row>
    <row r="345" spans="1:5" ht="24.75" customHeight="1">
      <c r="A345" s="4">
        <v>342</v>
      </c>
      <c r="B345" s="3" t="str">
        <f>"吴挺丽"</f>
        <v>吴挺丽</v>
      </c>
      <c r="C345" s="3" t="s">
        <v>329</v>
      </c>
      <c r="D345" s="3" t="s">
        <v>350</v>
      </c>
      <c r="E345" s="4" t="s">
        <v>9</v>
      </c>
    </row>
    <row r="346" spans="1:5" ht="24.75" customHeight="1">
      <c r="A346" s="4">
        <v>343</v>
      </c>
      <c r="B346" s="3" t="str">
        <f>"徐锦雯"</f>
        <v>徐锦雯</v>
      </c>
      <c r="C346" s="3" t="s">
        <v>329</v>
      </c>
      <c r="D346" s="3" t="s">
        <v>147</v>
      </c>
      <c r="E346" s="4" t="s">
        <v>9</v>
      </c>
    </row>
    <row r="347" spans="1:5" ht="24.75" customHeight="1">
      <c r="A347" s="4">
        <v>344</v>
      </c>
      <c r="B347" s="3" t="str">
        <f>"谭侑玫"</f>
        <v>谭侑玫</v>
      </c>
      <c r="C347" s="3" t="s">
        <v>329</v>
      </c>
      <c r="D347" s="3" t="s">
        <v>351</v>
      </c>
      <c r="E347" s="4" t="s">
        <v>9</v>
      </c>
    </row>
    <row r="348" spans="1:5" ht="24.75" customHeight="1">
      <c r="A348" s="4">
        <v>345</v>
      </c>
      <c r="B348" s="3" t="str">
        <f>"唐雨欣"</f>
        <v>唐雨欣</v>
      </c>
      <c r="C348" s="3" t="s">
        <v>329</v>
      </c>
      <c r="D348" s="3" t="s">
        <v>352</v>
      </c>
      <c r="E348" s="4" t="s">
        <v>9</v>
      </c>
    </row>
    <row r="349" spans="1:5" ht="24.75" customHeight="1">
      <c r="A349" s="4">
        <v>346</v>
      </c>
      <c r="B349" s="3" t="str">
        <f>"陈志明"</f>
        <v>陈志明</v>
      </c>
      <c r="C349" s="3" t="s">
        <v>329</v>
      </c>
      <c r="D349" s="3" t="s">
        <v>353</v>
      </c>
      <c r="E349" s="4" t="s">
        <v>9</v>
      </c>
    </row>
    <row r="350" spans="1:5" ht="24.75" customHeight="1">
      <c r="A350" s="4">
        <v>347</v>
      </c>
      <c r="B350" s="3" t="str">
        <f>"贾雪"</f>
        <v>贾雪</v>
      </c>
      <c r="C350" s="3" t="s">
        <v>329</v>
      </c>
      <c r="D350" s="3" t="s">
        <v>354</v>
      </c>
      <c r="E350" s="4" t="s">
        <v>9</v>
      </c>
    </row>
    <row r="351" spans="1:5" ht="24.75" customHeight="1">
      <c r="A351" s="4">
        <v>348</v>
      </c>
      <c r="B351" s="3" t="str">
        <f>"包哲启"</f>
        <v>包哲启</v>
      </c>
      <c r="C351" s="3" t="s">
        <v>329</v>
      </c>
      <c r="D351" s="3" t="s">
        <v>355</v>
      </c>
      <c r="E351" s="4" t="s">
        <v>9</v>
      </c>
    </row>
    <row r="352" spans="1:5" ht="24.75" customHeight="1">
      <c r="A352" s="4">
        <v>349</v>
      </c>
      <c r="B352" s="3" t="str">
        <f>"朱冰铭"</f>
        <v>朱冰铭</v>
      </c>
      <c r="C352" s="3" t="s">
        <v>329</v>
      </c>
      <c r="D352" s="3" t="s">
        <v>356</v>
      </c>
      <c r="E352" s="4" t="s">
        <v>9</v>
      </c>
    </row>
    <row r="353" spans="1:5" ht="24.75" customHeight="1">
      <c r="A353" s="4">
        <v>350</v>
      </c>
      <c r="B353" s="3" t="str">
        <f>"陈焕冠"</f>
        <v>陈焕冠</v>
      </c>
      <c r="C353" s="3" t="s">
        <v>329</v>
      </c>
      <c r="D353" s="3" t="s">
        <v>357</v>
      </c>
      <c r="E353" s="4" t="s">
        <v>9</v>
      </c>
    </row>
    <row r="354" spans="1:5" ht="24.75" customHeight="1">
      <c r="A354" s="4">
        <v>351</v>
      </c>
      <c r="B354" s="3" t="str">
        <f>"杨传有"</f>
        <v>杨传有</v>
      </c>
      <c r="C354" s="3" t="s">
        <v>329</v>
      </c>
      <c r="D354" s="3" t="s">
        <v>358</v>
      </c>
      <c r="E354" s="4" t="s">
        <v>9</v>
      </c>
    </row>
    <row r="355" spans="1:5" ht="24.75" customHeight="1">
      <c r="A355" s="4">
        <v>352</v>
      </c>
      <c r="B355" s="3" t="str">
        <f>"陈依"</f>
        <v>陈依</v>
      </c>
      <c r="C355" s="3" t="s">
        <v>329</v>
      </c>
      <c r="D355" s="3" t="s">
        <v>359</v>
      </c>
      <c r="E355" s="4" t="s">
        <v>9</v>
      </c>
    </row>
    <row r="356" spans="1:5" ht="24.75" customHeight="1">
      <c r="A356" s="4">
        <v>353</v>
      </c>
      <c r="B356" s="3" t="str">
        <f>"陈丽珍"</f>
        <v>陈丽珍</v>
      </c>
      <c r="C356" s="3" t="s">
        <v>329</v>
      </c>
      <c r="D356" s="3" t="s">
        <v>360</v>
      </c>
      <c r="E356" s="4" t="s">
        <v>9</v>
      </c>
    </row>
    <row r="357" spans="1:5" ht="24.75" customHeight="1">
      <c r="A357" s="4">
        <v>354</v>
      </c>
      <c r="B357" s="3" t="str">
        <f>"王婷婷"</f>
        <v>王婷婷</v>
      </c>
      <c r="C357" s="3" t="s">
        <v>329</v>
      </c>
      <c r="D357" s="3" t="s">
        <v>361</v>
      </c>
      <c r="E357" s="4" t="s">
        <v>9</v>
      </c>
    </row>
    <row r="358" spans="1:5" ht="24.75" customHeight="1">
      <c r="A358" s="4">
        <v>355</v>
      </c>
      <c r="B358" s="3" t="str">
        <f>"王妙仙"</f>
        <v>王妙仙</v>
      </c>
      <c r="C358" s="3" t="s">
        <v>329</v>
      </c>
      <c r="D358" s="3" t="s">
        <v>362</v>
      </c>
      <c r="E358" s="4" t="s">
        <v>9</v>
      </c>
    </row>
    <row r="359" spans="1:5" ht="24.75" customHeight="1">
      <c r="A359" s="4">
        <v>356</v>
      </c>
      <c r="B359" s="3" t="str">
        <f>"黄靖雯"</f>
        <v>黄靖雯</v>
      </c>
      <c r="C359" s="3" t="s">
        <v>329</v>
      </c>
      <c r="D359" s="3" t="s">
        <v>363</v>
      </c>
      <c r="E359" s="4" t="s">
        <v>9</v>
      </c>
    </row>
    <row r="360" spans="1:5" ht="24.75" customHeight="1">
      <c r="A360" s="4">
        <v>357</v>
      </c>
      <c r="B360" s="3" t="str">
        <f>"伍艳颖"</f>
        <v>伍艳颖</v>
      </c>
      <c r="C360" s="3" t="s">
        <v>329</v>
      </c>
      <c r="D360" s="3" t="s">
        <v>364</v>
      </c>
      <c r="E360" s="4" t="s">
        <v>9</v>
      </c>
    </row>
    <row r="361" spans="1:5" ht="24.75" customHeight="1">
      <c r="A361" s="4">
        <v>358</v>
      </c>
      <c r="B361" s="3" t="str">
        <f>"刘淳壬"</f>
        <v>刘淳壬</v>
      </c>
      <c r="C361" s="3" t="s">
        <v>329</v>
      </c>
      <c r="D361" s="3" t="s">
        <v>365</v>
      </c>
      <c r="E361" s="4" t="s">
        <v>9</v>
      </c>
    </row>
    <row r="362" spans="1:5" ht="24.75" customHeight="1">
      <c r="A362" s="4">
        <v>359</v>
      </c>
      <c r="B362" s="3" t="str">
        <f>"李雪丽"</f>
        <v>李雪丽</v>
      </c>
      <c r="C362" s="3" t="s">
        <v>366</v>
      </c>
      <c r="D362" s="3" t="s">
        <v>367</v>
      </c>
      <c r="E362" s="4" t="s">
        <v>9</v>
      </c>
    </row>
    <row r="363" spans="1:5" ht="24.75" customHeight="1">
      <c r="A363" s="4">
        <v>360</v>
      </c>
      <c r="B363" s="3" t="str">
        <f>"吴海莹"</f>
        <v>吴海莹</v>
      </c>
      <c r="C363" s="3" t="s">
        <v>366</v>
      </c>
      <c r="D363" s="3" t="s">
        <v>368</v>
      </c>
      <c r="E363" s="4" t="s">
        <v>9</v>
      </c>
    </row>
    <row r="364" spans="1:5" ht="24.75" customHeight="1">
      <c r="A364" s="4">
        <v>361</v>
      </c>
      <c r="B364" s="3" t="str">
        <f>"刘芳晓"</f>
        <v>刘芳晓</v>
      </c>
      <c r="C364" s="3" t="s">
        <v>366</v>
      </c>
      <c r="D364" s="3" t="s">
        <v>369</v>
      </c>
      <c r="E364" s="4" t="s">
        <v>9</v>
      </c>
    </row>
    <row r="365" spans="1:5" ht="24.75" customHeight="1">
      <c r="A365" s="4">
        <v>362</v>
      </c>
      <c r="B365" s="3" t="str">
        <f>"林小雷"</f>
        <v>林小雷</v>
      </c>
      <c r="C365" s="3" t="s">
        <v>366</v>
      </c>
      <c r="D365" s="3" t="s">
        <v>370</v>
      </c>
      <c r="E365" s="4" t="s">
        <v>9</v>
      </c>
    </row>
    <row r="366" spans="1:5" ht="24.75" customHeight="1">
      <c r="A366" s="4">
        <v>363</v>
      </c>
      <c r="B366" s="3" t="str">
        <f>"黎际杰"</f>
        <v>黎际杰</v>
      </c>
      <c r="C366" s="3" t="s">
        <v>366</v>
      </c>
      <c r="D366" s="3" t="s">
        <v>371</v>
      </c>
      <c r="E366" s="4" t="s">
        <v>9</v>
      </c>
    </row>
    <row r="367" spans="1:5" ht="24.75" customHeight="1">
      <c r="A367" s="4">
        <v>364</v>
      </c>
      <c r="B367" s="3" t="str">
        <f>"龙丁育"</f>
        <v>龙丁育</v>
      </c>
      <c r="C367" s="3" t="s">
        <v>372</v>
      </c>
      <c r="D367" s="3" t="s">
        <v>373</v>
      </c>
      <c r="E367" s="4" t="s">
        <v>9</v>
      </c>
    </row>
    <row r="368" spans="1:5" ht="24.75" customHeight="1">
      <c r="A368" s="4">
        <v>365</v>
      </c>
      <c r="B368" s="3" t="str">
        <f>"姜定"</f>
        <v>姜定</v>
      </c>
      <c r="C368" s="3" t="s">
        <v>372</v>
      </c>
      <c r="D368" s="3" t="s">
        <v>374</v>
      </c>
      <c r="E368" s="4" t="s">
        <v>9</v>
      </c>
    </row>
    <row r="369" spans="1:5" ht="24.75" customHeight="1">
      <c r="A369" s="4">
        <v>366</v>
      </c>
      <c r="B369" s="3" t="str">
        <f>"王扬甫"</f>
        <v>王扬甫</v>
      </c>
      <c r="C369" s="3" t="s">
        <v>372</v>
      </c>
      <c r="D369" s="3" t="s">
        <v>375</v>
      </c>
      <c r="E369" s="4" t="s">
        <v>9</v>
      </c>
    </row>
    <row r="370" spans="1:5" ht="24.75" customHeight="1">
      <c r="A370" s="4">
        <v>367</v>
      </c>
      <c r="B370" s="3" t="str">
        <f>"王国宁"</f>
        <v>王国宁</v>
      </c>
      <c r="C370" s="3" t="s">
        <v>372</v>
      </c>
      <c r="D370" s="3" t="s">
        <v>376</v>
      </c>
      <c r="E370" s="4" t="s">
        <v>9</v>
      </c>
    </row>
    <row r="371" spans="1:5" ht="24.75" customHeight="1">
      <c r="A371" s="4">
        <v>368</v>
      </c>
      <c r="B371" s="3" t="str">
        <f>"王敏"</f>
        <v>王敏</v>
      </c>
      <c r="C371" s="3" t="s">
        <v>377</v>
      </c>
      <c r="D371" s="3" t="s">
        <v>378</v>
      </c>
      <c r="E371" s="4" t="s">
        <v>9</v>
      </c>
    </row>
    <row r="372" spans="1:5" ht="24.75" customHeight="1">
      <c r="A372" s="4">
        <v>369</v>
      </c>
      <c r="B372" s="3" t="str">
        <f>"吴芹芳"</f>
        <v>吴芹芳</v>
      </c>
      <c r="C372" s="3" t="s">
        <v>377</v>
      </c>
      <c r="D372" s="3" t="s">
        <v>379</v>
      </c>
      <c r="E372" s="4" t="s">
        <v>9</v>
      </c>
    </row>
    <row r="373" spans="1:5" ht="24.75" customHeight="1">
      <c r="A373" s="4">
        <v>370</v>
      </c>
      <c r="B373" s="3" t="str">
        <f>"杨扬"</f>
        <v>杨扬</v>
      </c>
      <c r="C373" s="3" t="s">
        <v>377</v>
      </c>
      <c r="D373" s="3" t="s">
        <v>380</v>
      </c>
      <c r="E373" s="4" t="s">
        <v>9</v>
      </c>
    </row>
    <row r="374" spans="1:5" ht="24.75" customHeight="1">
      <c r="A374" s="4">
        <v>371</v>
      </c>
      <c r="B374" s="3" t="str">
        <f>"陈旭仪"</f>
        <v>陈旭仪</v>
      </c>
      <c r="C374" s="3" t="s">
        <v>377</v>
      </c>
      <c r="D374" s="3" t="s">
        <v>381</v>
      </c>
      <c r="E374" s="4" t="s">
        <v>9</v>
      </c>
    </row>
    <row r="375" spans="1:5" ht="24.75" customHeight="1">
      <c r="A375" s="4">
        <v>372</v>
      </c>
      <c r="B375" s="3" t="str">
        <f>"贾杨"</f>
        <v>贾杨</v>
      </c>
      <c r="C375" s="3" t="s">
        <v>377</v>
      </c>
      <c r="D375" s="3" t="s">
        <v>382</v>
      </c>
      <c r="E375" s="4" t="s">
        <v>9</v>
      </c>
    </row>
    <row r="376" spans="1:5" ht="24.75" customHeight="1">
      <c r="A376" s="4">
        <v>373</v>
      </c>
      <c r="B376" s="3" t="str">
        <f>"郑秋燕"</f>
        <v>郑秋燕</v>
      </c>
      <c r="C376" s="3" t="s">
        <v>383</v>
      </c>
      <c r="D376" s="3" t="s">
        <v>384</v>
      </c>
      <c r="E376" s="4" t="s">
        <v>9</v>
      </c>
    </row>
    <row r="377" spans="1:5" ht="24.75" customHeight="1">
      <c r="A377" s="4">
        <v>374</v>
      </c>
      <c r="B377" s="3" t="str">
        <f>"张媛媛"</f>
        <v>张媛媛</v>
      </c>
      <c r="C377" s="3" t="s">
        <v>383</v>
      </c>
      <c r="D377" s="3" t="s">
        <v>385</v>
      </c>
      <c r="E377" s="4" t="s">
        <v>9</v>
      </c>
    </row>
    <row r="378" spans="1:5" ht="24.75" customHeight="1">
      <c r="A378" s="4">
        <v>375</v>
      </c>
      <c r="B378" s="3" t="str">
        <f>"叶歆"</f>
        <v>叶歆</v>
      </c>
      <c r="C378" s="3" t="s">
        <v>383</v>
      </c>
      <c r="D378" s="3" t="s">
        <v>386</v>
      </c>
      <c r="E378" s="4" t="s">
        <v>9</v>
      </c>
    </row>
    <row r="379" spans="1:5" ht="24.75" customHeight="1">
      <c r="A379" s="4">
        <v>376</v>
      </c>
      <c r="B379" s="3" t="str">
        <f>"赵梓彤"</f>
        <v>赵梓彤</v>
      </c>
      <c r="C379" s="3" t="s">
        <v>387</v>
      </c>
      <c r="D379" s="3" t="s">
        <v>388</v>
      </c>
      <c r="E379" s="4" t="s">
        <v>9</v>
      </c>
    </row>
    <row r="380" spans="1:5" ht="24.75" customHeight="1">
      <c r="A380" s="4">
        <v>377</v>
      </c>
      <c r="B380" s="3" t="str">
        <f>"欧晓文"</f>
        <v>欧晓文</v>
      </c>
      <c r="C380" s="3" t="s">
        <v>387</v>
      </c>
      <c r="D380" s="3" t="s">
        <v>107</v>
      </c>
      <c r="E380" s="4" t="s">
        <v>9</v>
      </c>
    </row>
    <row r="381" spans="1:5" ht="24.75" customHeight="1">
      <c r="A381" s="4">
        <v>378</v>
      </c>
      <c r="B381" s="3" t="str">
        <f>"朱蓉"</f>
        <v>朱蓉</v>
      </c>
      <c r="C381" s="3" t="s">
        <v>387</v>
      </c>
      <c r="D381" s="3" t="s">
        <v>389</v>
      </c>
      <c r="E381" s="4" t="s">
        <v>9</v>
      </c>
    </row>
    <row r="382" spans="1:5" ht="24.75" customHeight="1">
      <c r="A382" s="4">
        <v>379</v>
      </c>
      <c r="B382" s="3" t="str">
        <f>"彭辉丹"</f>
        <v>彭辉丹</v>
      </c>
      <c r="C382" s="3" t="s">
        <v>387</v>
      </c>
      <c r="D382" s="3" t="s">
        <v>107</v>
      </c>
      <c r="E382" s="4" t="s">
        <v>9</v>
      </c>
    </row>
    <row r="383" spans="1:5" ht="24.75" customHeight="1">
      <c r="A383" s="4">
        <v>380</v>
      </c>
      <c r="B383" s="3" t="str">
        <f>"黄华艳"</f>
        <v>黄华艳</v>
      </c>
      <c r="C383" s="5" t="s">
        <v>390</v>
      </c>
      <c r="D383" s="3" t="s">
        <v>391</v>
      </c>
      <c r="E383" s="4" t="s">
        <v>292</v>
      </c>
    </row>
    <row r="384" spans="1:5" ht="24.75" customHeight="1">
      <c r="A384" s="4">
        <v>381</v>
      </c>
      <c r="B384" s="3" t="str">
        <f>"王隆倩"</f>
        <v>王隆倩</v>
      </c>
      <c r="C384" s="3" t="s">
        <v>392</v>
      </c>
      <c r="D384" s="3" t="s">
        <v>393</v>
      </c>
      <c r="E384" s="4" t="s">
        <v>9</v>
      </c>
    </row>
    <row r="385" spans="1:5" ht="24.75" customHeight="1">
      <c r="A385" s="4">
        <v>382</v>
      </c>
      <c r="B385" s="3" t="str">
        <f>"郭书妍"</f>
        <v>郭书妍</v>
      </c>
      <c r="C385" s="3" t="s">
        <v>392</v>
      </c>
      <c r="D385" s="3" t="s">
        <v>394</v>
      </c>
      <c r="E385" s="4" t="s">
        <v>9</v>
      </c>
    </row>
    <row r="386" spans="1:5" ht="24.75" customHeight="1">
      <c r="A386" s="4">
        <v>383</v>
      </c>
      <c r="B386" s="3" t="str">
        <f>"周子煜"</f>
        <v>周子煜</v>
      </c>
      <c r="C386" s="3" t="s">
        <v>392</v>
      </c>
      <c r="D386" s="3" t="s">
        <v>395</v>
      </c>
      <c r="E386" s="4" t="s">
        <v>9</v>
      </c>
    </row>
    <row r="387" spans="1:5" ht="24.75" customHeight="1">
      <c r="A387" s="4">
        <v>384</v>
      </c>
      <c r="B387" s="3" t="str">
        <f>"王柔之"</f>
        <v>王柔之</v>
      </c>
      <c r="C387" s="3" t="s">
        <v>392</v>
      </c>
      <c r="D387" s="3" t="s">
        <v>396</v>
      </c>
      <c r="E387" s="4" t="s">
        <v>9</v>
      </c>
    </row>
    <row r="388" spans="1:5" ht="24.75" customHeight="1">
      <c r="A388" s="4">
        <v>385</v>
      </c>
      <c r="B388" s="3" t="str">
        <f>"刘乃枫"</f>
        <v>刘乃枫</v>
      </c>
      <c r="C388" s="3" t="s">
        <v>392</v>
      </c>
      <c r="D388" s="3" t="s">
        <v>397</v>
      </c>
      <c r="E388" s="4" t="s">
        <v>9</v>
      </c>
    </row>
    <row r="389" spans="1:5" ht="24.75" customHeight="1">
      <c r="A389" s="4">
        <v>386</v>
      </c>
      <c r="B389" s="3" t="str">
        <f>"区仕建"</f>
        <v>区仕建</v>
      </c>
      <c r="C389" s="3" t="s">
        <v>392</v>
      </c>
      <c r="D389" s="3" t="s">
        <v>398</v>
      </c>
      <c r="E389" s="4" t="s">
        <v>9</v>
      </c>
    </row>
    <row r="390" spans="1:5" ht="24.75" customHeight="1">
      <c r="A390" s="4">
        <v>387</v>
      </c>
      <c r="B390" s="3" t="str">
        <f>"李远莉"</f>
        <v>李远莉</v>
      </c>
      <c r="C390" s="3" t="s">
        <v>392</v>
      </c>
      <c r="D390" s="3" t="s">
        <v>399</v>
      </c>
      <c r="E390" s="4" t="s">
        <v>9</v>
      </c>
    </row>
    <row r="391" spans="1:5" ht="24.75" customHeight="1">
      <c r="A391" s="4">
        <v>388</v>
      </c>
      <c r="B391" s="3" t="str">
        <f>"陈景伟"</f>
        <v>陈景伟</v>
      </c>
      <c r="C391" s="3" t="s">
        <v>392</v>
      </c>
      <c r="D391" s="3" t="s">
        <v>400</v>
      </c>
      <c r="E391" s="4" t="s">
        <v>9</v>
      </c>
    </row>
    <row r="392" spans="1:5" ht="24.75" customHeight="1">
      <c r="A392" s="4">
        <v>389</v>
      </c>
      <c r="B392" s="3" t="str">
        <f>"潘在娥"</f>
        <v>潘在娥</v>
      </c>
      <c r="C392" s="3" t="s">
        <v>392</v>
      </c>
      <c r="D392" s="3" t="s">
        <v>401</v>
      </c>
      <c r="E392" s="4" t="s">
        <v>9</v>
      </c>
    </row>
    <row r="393" spans="1:5" ht="24.75" customHeight="1">
      <c r="A393" s="4">
        <v>390</v>
      </c>
      <c r="B393" s="3" t="str">
        <f>"彭丽曼"</f>
        <v>彭丽曼</v>
      </c>
      <c r="C393" s="3" t="s">
        <v>392</v>
      </c>
      <c r="D393" s="3" t="s">
        <v>402</v>
      </c>
      <c r="E393" s="4" t="s">
        <v>9</v>
      </c>
    </row>
    <row r="394" spans="1:5" ht="24.75" customHeight="1">
      <c r="A394" s="4">
        <v>391</v>
      </c>
      <c r="B394" s="3" t="str">
        <f>"周冠羽"</f>
        <v>周冠羽</v>
      </c>
      <c r="C394" s="3" t="s">
        <v>392</v>
      </c>
      <c r="D394" s="3" t="s">
        <v>403</v>
      </c>
      <c r="E394" s="4" t="s">
        <v>9</v>
      </c>
    </row>
    <row r="395" spans="1:5" ht="24.75" customHeight="1">
      <c r="A395" s="4">
        <v>392</v>
      </c>
      <c r="B395" s="3" t="str">
        <f>"梁居明"</f>
        <v>梁居明</v>
      </c>
      <c r="C395" s="3" t="s">
        <v>392</v>
      </c>
      <c r="D395" s="3" t="s">
        <v>404</v>
      </c>
      <c r="E395" s="4" t="s">
        <v>9</v>
      </c>
    </row>
    <row r="396" spans="1:5" ht="24.75" customHeight="1">
      <c r="A396" s="4">
        <v>393</v>
      </c>
      <c r="B396" s="3" t="str">
        <f>"刘铎"</f>
        <v>刘铎</v>
      </c>
      <c r="C396" s="3" t="s">
        <v>392</v>
      </c>
      <c r="D396" s="3" t="s">
        <v>405</v>
      </c>
      <c r="E396" s="4" t="s">
        <v>9</v>
      </c>
    </row>
    <row r="397" spans="1:5" ht="24.75" customHeight="1">
      <c r="A397" s="4">
        <v>394</v>
      </c>
      <c r="B397" s="3" t="str">
        <f>"李娟"</f>
        <v>李娟</v>
      </c>
      <c r="C397" s="3" t="s">
        <v>392</v>
      </c>
      <c r="D397" s="3" t="s">
        <v>406</v>
      </c>
      <c r="E397" s="4" t="s">
        <v>9</v>
      </c>
    </row>
    <row r="398" spans="1:5" ht="24.75" customHeight="1">
      <c r="A398" s="4">
        <v>395</v>
      </c>
      <c r="B398" s="3" t="str">
        <f>"康斐涵"</f>
        <v>康斐涵</v>
      </c>
      <c r="C398" s="3" t="s">
        <v>392</v>
      </c>
      <c r="D398" s="3" t="s">
        <v>407</v>
      </c>
      <c r="E398" s="4" t="s">
        <v>9</v>
      </c>
    </row>
    <row r="399" spans="1:5" ht="24.75" customHeight="1">
      <c r="A399" s="4">
        <v>396</v>
      </c>
      <c r="B399" s="3" t="str">
        <f>"吴莹慧"</f>
        <v>吴莹慧</v>
      </c>
      <c r="C399" s="3" t="s">
        <v>392</v>
      </c>
      <c r="D399" s="3" t="s">
        <v>408</v>
      </c>
      <c r="E399" s="4" t="s">
        <v>9</v>
      </c>
    </row>
    <row r="400" spans="1:5" ht="24.75" customHeight="1">
      <c r="A400" s="4">
        <v>397</v>
      </c>
      <c r="B400" s="3" t="str">
        <f>"罗丹"</f>
        <v>罗丹</v>
      </c>
      <c r="C400" s="3" t="s">
        <v>392</v>
      </c>
      <c r="D400" s="3" t="s">
        <v>409</v>
      </c>
      <c r="E400" s="4" t="s">
        <v>9</v>
      </c>
    </row>
    <row r="401" spans="1:5" ht="24.75" customHeight="1">
      <c r="A401" s="4">
        <v>398</v>
      </c>
      <c r="B401" s="3" t="str">
        <f>"刘春雨"</f>
        <v>刘春雨</v>
      </c>
      <c r="C401" s="3" t="s">
        <v>392</v>
      </c>
      <c r="D401" s="3" t="s">
        <v>410</v>
      </c>
      <c r="E401" s="4" t="s">
        <v>9</v>
      </c>
    </row>
    <row r="402" spans="1:5" ht="24.75" customHeight="1">
      <c r="A402" s="4">
        <v>399</v>
      </c>
      <c r="B402" s="3" t="str">
        <f>"陈潘婷"</f>
        <v>陈潘婷</v>
      </c>
      <c r="C402" s="3" t="s">
        <v>392</v>
      </c>
      <c r="D402" s="3" t="s">
        <v>411</v>
      </c>
      <c r="E402" s="4" t="s">
        <v>9</v>
      </c>
    </row>
    <row r="403" spans="1:5" ht="24.75" customHeight="1">
      <c r="A403" s="4">
        <v>400</v>
      </c>
      <c r="B403" s="3" t="str">
        <f>"杨婷"</f>
        <v>杨婷</v>
      </c>
      <c r="C403" s="3" t="s">
        <v>392</v>
      </c>
      <c r="D403" s="3" t="s">
        <v>412</v>
      </c>
      <c r="E403" s="4" t="s">
        <v>9</v>
      </c>
    </row>
    <row r="404" spans="1:5" ht="24.75" customHeight="1">
      <c r="A404" s="4">
        <v>401</v>
      </c>
      <c r="B404" s="3" t="str">
        <f>"李林蔓"</f>
        <v>李林蔓</v>
      </c>
      <c r="C404" s="3" t="s">
        <v>392</v>
      </c>
      <c r="D404" s="3" t="s">
        <v>413</v>
      </c>
      <c r="E404" s="4" t="s">
        <v>9</v>
      </c>
    </row>
    <row r="405" spans="1:5" ht="24.75" customHeight="1">
      <c r="A405" s="4">
        <v>402</v>
      </c>
      <c r="B405" s="3" t="str">
        <f>"顾梦怡"</f>
        <v>顾梦怡</v>
      </c>
      <c r="C405" s="3" t="s">
        <v>392</v>
      </c>
      <c r="D405" s="3" t="s">
        <v>414</v>
      </c>
      <c r="E405" s="4" t="s">
        <v>9</v>
      </c>
    </row>
    <row r="406" spans="1:5" ht="24.75" customHeight="1">
      <c r="A406" s="4">
        <v>403</v>
      </c>
      <c r="B406" s="3" t="str">
        <f>"陈芯莹"</f>
        <v>陈芯莹</v>
      </c>
      <c r="C406" s="3" t="s">
        <v>392</v>
      </c>
      <c r="D406" s="3" t="s">
        <v>415</v>
      </c>
      <c r="E406" s="4" t="s">
        <v>9</v>
      </c>
    </row>
    <row r="407" spans="1:5" ht="24.75" customHeight="1">
      <c r="A407" s="4">
        <v>404</v>
      </c>
      <c r="B407" s="3" t="str">
        <f>"刘悦"</f>
        <v>刘悦</v>
      </c>
      <c r="C407" s="3" t="s">
        <v>392</v>
      </c>
      <c r="D407" s="3" t="s">
        <v>416</v>
      </c>
      <c r="E407" s="4" t="s">
        <v>9</v>
      </c>
    </row>
    <row r="408" spans="1:5" ht="24.75" customHeight="1">
      <c r="A408" s="4">
        <v>405</v>
      </c>
      <c r="B408" s="3" t="str">
        <f>"刘翠"</f>
        <v>刘翠</v>
      </c>
      <c r="C408" s="3" t="s">
        <v>392</v>
      </c>
      <c r="D408" s="3" t="s">
        <v>417</v>
      </c>
      <c r="E408" s="4" t="s">
        <v>9</v>
      </c>
    </row>
    <row r="409" spans="1:5" ht="24.75" customHeight="1">
      <c r="A409" s="4">
        <v>406</v>
      </c>
      <c r="B409" s="3" t="str">
        <f>"杨金金"</f>
        <v>杨金金</v>
      </c>
      <c r="C409" s="3" t="s">
        <v>392</v>
      </c>
      <c r="D409" s="3" t="s">
        <v>418</v>
      </c>
      <c r="E409" s="4" t="s">
        <v>9</v>
      </c>
    </row>
    <row r="410" spans="1:5" ht="24.75" customHeight="1">
      <c r="A410" s="4">
        <v>407</v>
      </c>
      <c r="B410" s="3" t="str">
        <f>"张奥晨"</f>
        <v>张奥晨</v>
      </c>
      <c r="C410" s="3" t="s">
        <v>392</v>
      </c>
      <c r="D410" s="3" t="s">
        <v>419</v>
      </c>
      <c r="E410" s="4" t="s">
        <v>9</v>
      </c>
    </row>
    <row r="411" spans="1:5" ht="24.75" customHeight="1">
      <c r="A411" s="4">
        <v>408</v>
      </c>
      <c r="B411" s="3" t="str">
        <f>"曹理民"</f>
        <v>曹理民</v>
      </c>
      <c r="C411" s="3" t="s">
        <v>392</v>
      </c>
      <c r="D411" s="3" t="s">
        <v>420</v>
      </c>
      <c r="E411" s="4" t="s">
        <v>9</v>
      </c>
    </row>
    <row r="412" spans="1:5" ht="24.75" customHeight="1">
      <c r="A412" s="4">
        <v>409</v>
      </c>
      <c r="B412" s="3" t="str">
        <f>"陆媛慧"</f>
        <v>陆媛慧</v>
      </c>
      <c r="C412" s="3" t="s">
        <v>392</v>
      </c>
      <c r="D412" s="3" t="s">
        <v>421</v>
      </c>
      <c r="E412" s="4" t="s">
        <v>9</v>
      </c>
    </row>
    <row r="413" spans="1:5" ht="24.75" customHeight="1">
      <c r="A413" s="4">
        <v>410</v>
      </c>
      <c r="B413" s="3" t="str">
        <f>"杨鑫"</f>
        <v>杨鑫</v>
      </c>
      <c r="C413" s="3" t="s">
        <v>392</v>
      </c>
      <c r="D413" s="3" t="s">
        <v>422</v>
      </c>
      <c r="E413" s="4" t="s">
        <v>9</v>
      </c>
    </row>
    <row r="414" spans="1:5" ht="24.75" customHeight="1">
      <c r="A414" s="4">
        <v>411</v>
      </c>
      <c r="B414" s="3" t="str">
        <f>"王团子"</f>
        <v>王团子</v>
      </c>
      <c r="C414" s="3" t="s">
        <v>392</v>
      </c>
      <c r="D414" s="3" t="s">
        <v>423</v>
      </c>
      <c r="E414" s="4" t="s">
        <v>9</v>
      </c>
    </row>
    <row r="415" spans="1:5" ht="24.75" customHeight="1">
      <c r="A415" s="4">
        <v>412</v>
      </c>
      <c r="B415" s="3" t="str">
        <f>"彭隆基"</f>
        <v>彭隆基</v>
      </c>
      <c r="C415" s="3" t="s">
        <v>392</v>
      </c>
      <c r="D415" s="3" t="s">
        <v>424</v>
      </c>
      <c r="E415" s="4" t="s">
        <v>9</v>
      </c>
    </row>
    <row r="416" spans="1:5" ht="24.75" customHeight="1">
      <c r="A416" s="4">
        <v>413</v>
      </c>
      <c r="B416" s="3" t="str">
        <f>"孙婷婷"</f>
        <v>孙婷婷</v>
      </c>
      <c r="C416" s="3" t="s">
        <v>392</v>
      </c>
      <c r="D416" s="3" t="s">
        <v>425</v>
      </c>
      <c r="E416" s="4" t="s">
        <v>9</v>
      </c>
    </row>
    <row r="417" spans="1:5" ht="24.75" customHeight="1">
      <c r="A417" s="4">
        <v>414</v>
      </c>
      <c r="B417" s="3" t="str">
        <f>"冯威"</f>
        <v>冯威</v>
      </c>
      <c r="C417" s="3" t="s">
        <v>392</v>
      </c>
      <c r="D417" s="3" t="s">
        <v>426</v>
      </c>
      <c r="E417" s="4" t="s">
        <v>9</v>
      </c>
    </row>
    <row r="418" spans="1:5" ht="24.75" customHeight="1">
      <c r="A418" s="4">
        <v>415</v>
      </c>
      <c r="B418" s="3" t="str">
        <f>"唐小倩"</f>
        <v>唐小倩</v>
      </c>
      <c r="C418" s="3" t="s">
        <v>392</v>
      </c>
      <c r="D418" s="3" t="s">
        <v>427</v>
      </c>
      <c r="E418" s="4" t="s">
        <v>9</v>
      </c>
    </row>
    <row r="419" spans="1:5" ht="24.75" customHeight="1">
      <c r="A419" s="4">
        <v>416</v>
      </c>
      <c r="B419" s="3" t="str">
        <f>"杨洋"</f>
        <v>杨洋</v>
      </c>
      <c r="C419" s="3" t="s">
        <v>392</v>
      </c>
      <c r="D419" s="3" t="s">
        <v>428</v>
      </c>
      <c r="E419" s="4" t="s">
        <v>9</v>
      </c>
    </row>
    <row r="420" spans="1:5" ht="24.75" customHeight="1">
      <c r="A420" s="4">
        <v>417</v>
      </c>
      <c r="B420" s="3" t="str">
        <f>"刘婧玮"</f>
        <v>刘婧玮</v>
      </c>
      <c r="C420" s="3" t="s">
        <v>392</v>
      </c>
      <c r="D420" s="3" t="s">
        <v>429</v>
      </c>
      <c r="E420" s="4" t="s">
        <v>9</v>
      </c>
    </row>
    <row r="421" spans="1:5" ht="24.75" customHeight="1">
      <c r="A421" s="4">
        <v>418</v>
      </c>
      <c r="B421" s="3" t="str">
        <f>"周梦圆"</f>
        <v>周梦圆</v>
      </c>
      <c r="C421" s="3" t="s">
        <v>392</v>
      </c>
      <c r="D421" s="3" t="s">
        <v>430</v>
      </c>
      <c r="E421" s="4" t="s">
        <v>9</v>
      </c>
    </row>
    <row r="422" spans="1:5" ht="24.75" customHeight="1">
      <c r="A422" s="4">
        <v>419</v>
      </c>
      <c r="B422" s="3" t="str">
        <f>"卢哨"</f>
        <v>卢哨</v>
      </c>
      <c r="C422" s="3" t="s">
        <v>392</v>
      </c>
      <c r="D422" s="3" t="s">
        <v>431</v>
      </c>
      <c r="E422" s="4" t="s">
        <v>9</v>
      </c>
    </row>
    <row r="423" spans="1:5" ht="24.75" customHeight="1">
      <c r="A423" s="4">
        <v>420</v>
      </c>
      <c r="B423" s="3" t="str">
        <f>"陈丽娟"</f>
        <v>陈丽娟</v>
      </c>
      <c r="C423" s="3" t="s">
        <v>392</v>
      </c>
      <c r="D423" s="3" t="s">
        <v>432</v>
      </c>
      <c r="E423" s="4" t="s">
        <v>9</v>
      </c>
    </row>
    <row r="424" spans="1:5" ht="24.75" customHeight="1">
      <c r="A424" s="4">
        <v>421</v>
      </c>
      <c r="B424" s="3" t="str">
        <f>"温韵畅"</f>
        <v>温韵畅</v>
      </c>
      <c r="C424" s="3" t="s">
        <v>392</v>
      </c>
      <c r="D424" s="3" t="s">
        <v>433</v>
      </c>
      <c r="E424" s="4" t="s">
        <v>9</v>
      </c>
    </row>
    <row r="425" spans="1:5" ht="24.75" customHeight="1">
      <c r="A425" s="4">
        <v>422</v>
      </c>
      <c r="B425" s="3" t="str">
        <f>"王潇"</f>
        <v>王潇</v>
      </c>
      <c r="C425" s="3" t="s">
        <v>392</v>
      </c>
      <c r="D425" s="3" t="s">
        <v>434</v>
      </c>
      <c r="E425" s="4" t="s">
        <v>9</v>
      </c>
    </row>
    <row r="426" spans="1:5" ht="24.75" customHeight="1">
      <c r="A426" s="4">
        <v>423</v>
      </c>
      <c r="B426" s="3" t="str">
        <f>"张思佳"</f>
        <v>张思佳</v>
      </c>
      <c r="C426" s="3" t="s">
        <v>392</v>
      </c>
      <c r="D426" s="3" t="s">
        <v>435</v>
      </c>
      <c r="E426" s="4" t="s">
        <v>9</v>
      </c>
    </row>
    <row r="427" spans="1:5" ht="24.75" customHeight="1">
      <c r="A427" s="4">
        <v>424</v>
      </c>
      <c r="B427" s="3" t="str">
        <f>"何婉媚"</f>
        <v>何婉媚</v>
      </c>
      <c r="C427" s="3" t="s">
        <v>392</v>
      </c>
      <c r="D427" s="3" t="s">
        <v>436</v>
      </c>
      <c r="E427" s="4" t="s">
        <v>9</v>
      </c>
    </row>
    <row r="428" spans="1:5" ht="24.75" customHeight="1">
      <c r="A428" s="4">
        <v>425</v>
      </c>
      <c r="B428" s="3" t="str">
        <f>"吴雨轩 "</f>
        <v>吴雨轩 </v>
      </c>
      <c r="C428" s="3" t="s">
        <v>392</v>
      </c>
      <c r="D428" s="3" t="s">
        <v>437</v>
      </c>
      <c r="E428" s="4" t="s">
        <v>9</v>
      </c>
    </row>
    <row r="429" spans="1:5" ht="24.75" customHeight="1">
      <c r="A429" s="4">
        <v>426</v>
      </c>
      <c r="B429" s="3" t="str">
        <f>"邓梓铭"</f>
        <v>邓梓铭</v>
      </c>
      <c r="C429" s="3" t="s">
        <v>392</v>
      </c>
      <c r="D429" s="3" t="s">
        <v>438</v>
      </c>
      <c r="E429" s="4" t="s">
        <v>9</v>
      </c>
    </row>
    <row r="430" spans="1:5" ht="24.75" customHeight="1">
      <c r="A430" s="4">
        <v>427</v>
      </c>
      <c r="B430" s="3" t="str">
        <f>"黄佳佳"</f>
        <v>黄佳佳</v>
      </c>
      <c r="C430" s="3" t="s">
        <v>392</v>
      </c>
      <c r="D430" s="3" t="s">
        <v>439</v>
      </c>
      <c r="E430" s="4" t="s">
        <v>9</v>
      </c>
    </row>
    <row r="431" spans="1:5" ht="24.75" customHeight="1">
      <c r="A431" s="4">
        <v>428</v>
      </c>
      <c r="B431" s="3" t="str">
        <f>"符芮帆"</f>
        <v>符芮帆</v>
      </c>
      <c r="C431" s="3" t="s">
        <v>440</v>
      </c>
      <c r="D431" s="3" t="s">
        <v>441</v>
      </c>
      <c r="E431" s="4" t="s">
        <v>9</v>
      </c>
    </row>
    <row r="432" spans="1:5" ht="24.75" customHeight="1">
      <c r="A432" s="4">
        <v>429</v>
      </c>
      <c r="B432" s="3" t="str">
        <f>"郭晶怡"</f>
        <v>郭晶怡</v>
      </c>
      <c r="C432" s="3" t="s">
        <v>440</v>
      </c>
      <c r="D432" s="3" t="s">
        <v>442</v>
      </c>
      <c r="E432" s="4" t="s">
        <v>9</v>
      </c>
    </row>
    <row r="433" spans="1:5" ht="24.75" customHeight="1">
      <c r="A433" s="4">
        <v>430</v>
      </c>
      <c r="B433" s="3" t="str">
        <f>"王振莹"</f>
        <v>王振莹</v>
      </c>
      <c r="C433" s="3" t="s">
        <v>440</v>
      </c>
      <c r="D433" s="3" t="s">
        <v>443</v>
      </c>
      <c r="E433" s="4" t="s">
        <v>9</v>
      </c>
    </row>
    <row r="434" spans="1:5" ht="24.75" customHeight="1">
      <c r="A434" s="4">
        <v>431</v>
      </c>
      <c r="B434" s="3" t="str">
        <f>"唐二花"</f>
        <v>唐二花</v>
      </c>
      <c r="C434" s="3" t="s">
        <v>440</v>
      </c>
      <c r="D434" s="3" t="s">
        <v>444</v>
      </c>
      <c r="E434" s="4" t="s">
        <v>9</v>
      </c>
    </row>
    <row r="435" spans="1:5" ht="24.75" customHeight="1">
      <c r="A435" s="4">
        <v>432</v>
      </c>
      <c r="B435" s="3" t="str">
        <f>"黄广裕"</f>
        <v>黄广裕</v>
      </c>
      <c r="C435" s="3" t="s">
        <v>440</v>
      </c>
      <c r="D435" s="3" t="s">
        <v>445</v>
      </c>
      <c r="E435" s="4" t="s">
        <v>9</v>
      </c>
    </row>
    <row r="436" spans="1:5" ht="24.75" customHeight="1">
      <c r="A436" s="4">
        <v>433</v>
      </c>
      <c r="B436" s="3" t="str">
        <f>"余欣霖"</f>
        <v>余欣霖</v>
      </c>
      <c r="C436" s="3" t="s">
        <v>440</v>
      </c>
      <c r="D436" s="3" t="s">
        <v>446</v>
      </c>
      <c r="E436" s="4" t="s">
        <v>9</v>
      </c>
    </row>
    <row r="437" spans="1:5" ht="24.75" customHeight="1">
      <c r="A437" s="4">
        <v>434</v>
      </c>
      <c r="B437" s="3" t="str">
        <f>"李宁"</f>
        <v>李宁</v>
      </c>
      <c r="C437" s="3" t="s">
        <v>440</v>
      </c>
      <c r="D437" s="3" t="s">
        <v>447</v>
      </c>
      <c r="E437" s="4" t="s">
        <v>9</v>
      </c>
    </row>
    <row r="438" spans="1:5" ht="24.75" customHeight="1">
      <c r="A438" s="4">
        <v>435</v>
      </c>
      <c r="B438" s="3" t="str">
        <f>"吴多芳"</f>
        <v>吴多芳</v>
      </c>
      <c r="C438" s="3" t="s">
        <v>440</v>
      </c>
      <c r="D438" s="3" t="s">
        <v>448</v>
      </c>
      <c r="E438" s="4" t="s">
        <v>9</v>
      </c>
    </row>
    <row r="439" spans="1:5" ht="24.75" customHeight="1">
      <c r="A439" s="4">
        <v>436</v>
      </c>
      <c r="B439" s="3" t="str">
        <f>"吴富菊"</f>
        <v>吴富菊</v>
      </c>
      <c r="C439" s="3" t="s">
        <v>440</v>
      </c>
      <c r="D439" s="3" t="s">
        <v>449</v>
      </c>
      <c r="E439" s="4" t="s">
        <v>9</v>
      </c>
    </row>
    <row r="440" spans="1:5" ht="24.75" customHeight="1">
      <c r="A440" s="4">
        <v>437</v>
      </c>
      <c r="B440" s="3" t="str">
        <f>"卢健瞳"</f>
        <v>卢健瞳</v>
      </c>
      <c r="C440" s="3" t="s">
        <v>440</v>
      </c>
      <c r="D440" s="3" t="s">
        <v>450</v>
      </c>
      <c r="E440" s="4" t="s">
        <v>9</v>
      </c>
    </row>
    <row r="441" spans="1:5" ht="24.75" customHeight="1">
      <c r="A441" s="4">
        <v>438</v>
      </c>
      <c r="B441" s="3" t="str">
        <f>"吴云"</f>
        <v>吴云</v>
      </c>
      <c r="C441" s="3" t="s">
        <v>440</v>
      </c>
      <c r="D441" s="3" t="s">
        <v>451</v>
      </c>
      <c r="E441" s="4" t="s">
        <v>9</v>
      </c>
    </row>
    <row r="442" spans="1:5" ht="24.75" customHeight="1">
      <c r="A442" s="4">
        <v>439</v>
      </c>
      <c r="B442" s="3" t="str">
        <f>"王金选"</f>
        <v>王金选</v>
      </c>
      <c r="C442" s="3" t="s">
        <v>440</v>
      </c>
      <c r="D442" s="3" t="s">
        <v>452</v>
      </c>
      <c r="E442" s="4" t="s">
        <v>9</v>
      </c>
    </row>
    <row r="443" spans="1:5" ht="24.75" customHeight="1">
      <c r="A443" s="4">
        <v>440</v>
      </c>
      <c r="B443" s="3" t="str">
        <f>"韩岩杉"</f>
        <v>韩岩杉</v>
      </c>
      <c r="C443" s="3" t="s">
        <v>440</v>
      </c>
      <c r="D443" s="3" t="s">
        <v>453</v>
      </c>
      <c r="E443" s="4" t="s">
        <v>9</v>
      </c>
    </row>
    <row r="444" spans="1:5" ht="24.75" customHeight="1">
      <c r="A444" s="4">
        <v>441</v>
      </c>
      <c r="B444" s="3" t="str">
        <f>"张雨婷"</f>
        <v>张雨婷</v>
      </c>
      <c r="C444" s="3" t="s">
        <v>440</v>
      </c>
      <c r="D444" s="3" t="s">
        <v>454</v>
      </c>
      <c r="E444" s="4" t="s">
        <v>9</v>
      </c>
    </row>
    <row r="445" spans="1:5" ht="24.75" customHeight="1">
      <c r="A445" s="4">
        <v>442</v>
      </c>
      <c r="B445" s="3" t="str">
        <f>"张钱丽"</f>
        <v>张钱丽</v>
      </c>
      <c r="C445" s="3" t="s">
        <v>440</v>
      </c>
      <c r="D445" s="3" t="s">
        <v>455</v>
      </c>
      <c r="E445" s="4" t="s">
        <v>9</v>
      </c>
    </row>
    <row r="446" spans="1:5" ht="24.75" customHeight="1">
      <c r="A446" s="4">
        <v>443</v>
      </c>
      <c r="B446" s="3" t="str">
        <f>"黄梦紫"</f>
        <v>黄梦紫</v>
      </c>
      <c r="C446" s="3" t="s">
        <v>440</v>
      </c>
      <c r="D446" s="3" t="s">
        <v>456</v>
      </c>
      <c r="E446" s="4" t="s">
        <v>9</v>
      </c>
    </row>
    <row r="447" spans="1:5" ht="24.75" customHeight="1">
      <c r="A447" s="4">
        <v>444</v>
      </c>
      <c r="B447" s="3" t="str">
        <f>"李雪"</f>
        <v>李雪</v>
      </c>
      <c r="C447" s="3" t="s">
        <v>440</v>
      </c>
      <c r="D447" s="3" t="s">
        <v>457</v>
      </c>
      <c r="E447" s="4" t="s">
        <v>9</v>
      </c>
    </row>
    <row r="448" spans="1:5" ht="24.75" customHeight="1">
      <c r="A448" s="4">
        <v>445</v>
      </c>
      <c r="B448" s="3" t="str">
        <f>"陈元冲"</f>
        <v>陈元冲</v>
      </c>
      <c r="C448" s="3" t="s">
        <v>440</v>
      </c>
      <c r="D448" s="3" t="s">
        <v>458</v>
      </c>
      <c r="E448" s="4" t="s">
        <v>9</v>
      </c>
    </row>
    <row r="449" spans="1:5" ht="24.75" customHeight="1">
      <c r="A449" s="4">
        <v>446</v>
      </c>
      <c r="B449" s="3" t="str">
        <f>"李水花"</f>
        <v>李水花</v>
      </c>
      <c r="C449" s="3" t="s">
        <v>440</v>
      </c>
      <c r="D449" s="3" t="s">
        <v>459</v>
      </c>
      <c r="E449" s="4" t="s">
        <v>9</v>
      </c>
    </row>
    <row r="450" spans="1:5" ht="24.75" customHeight="1">
      <c r="A450" s="4">
        <v>447</v>
      </c>
      <c r="B450" s="3" t="str">
        <f>"李爽"</f>
        <v>李爽</v>
      </c>
      <c r="C450" s="3" t="s">
        <v>440</v>
      </c>
      <c r="D450" s="3" t="s">
        <v>460</v>
      </c>
      <c r="E450" s="4" t="s">
        <v>9</v>
      </c>
    </row>
    <row r="451" spans="1:5" ht="24.75" customHeight="1">
      <c r="A451" s="4">
        <v>448</v>
      </c>
      <c r="B451" s="3" t="str">
        <f>"羊丽英"</f>
        <v>羊丽英</v>
      </c>
      <c r="C451" s="3" t="s">
        <v>440</v>
      </c>
      <c r="D451" s="3" t="s">
        <v>461</v>
      </c>
      <c r="E451" s="4" t="s">
        <v>9</v>
      </c>
    </row>
    <row r="452" spans="1:5" ht="24.75" customHeight="1">
      <c r="A452" s="4">
        <v>449</v>
      </c>
      <c r="B452" s="3" t="str">
        <f>"周富"</f>
        <v>周富</v>
      </c>
      <c r="C452" s="3" t="s">
        <v>440</v>
      </c>
      <c r="D452" s="3" t="s">
        <v>462</v>
      </c>
      <c r="E452" s="4" t="s">
        <v>9</v>
      </c>
    </row>
    <row r="453" spans="1:5" ht="24.75" customHeight="1">
      <c r="A453" s="4">
        <v>450</v>
      </c>
      <c r="B453" s="3" t="str">
        <f>"符晓燕"</f>
        <v>符晓燕</v>
      </c>
      <c r="C453" s="3" t="s">
        <v>440</v>
      </c>
      <c r="D453" s="3" t="s">
        <v>463</v>
      </c>
      <c r="E453" s="4" t="s">
        <v>9</v>
      </c>
    </row>
    <row r="454" spans="1:5" ht="24.75" customHeight="1">
      <c r="A454" s="4">
        <v>451</v>
      </c>
      <c r="B454" s="3" t="str">
        <f>"赵静祎"</f>
        <v>赵静祎</v>
      </c>
      <c r="C454" s="3" t="s">
        <v>440</v>
      </c>
      <c r="D454" s="3" t="s">
        <v>464</v>
      </c>
      <c r="E454" s="4" t="s">
        <v>9</v>
      </c>
    </row>
    <row r="455" spans="1:5" ht="24.75" customHeight="1">
      <c r="A455" s="4">
        <v>452</v>
      </c>
      <c r="B455" s="3" t="str">
        <f>"赵月秀"</f>
        <v>赵月秀</v>
      </c>
      <c r="C455" s="3" t="s">
        <v>440</v>
      </c>
      <c r="D455" s="3" t="s">
        <v>465</v>
      </c>
      <c r="E455" s="4" t="s">
        <v>9</v>
      </c>
    </row>
    <row r="456" spans="1:5" ht="24.75" customHeight="1">
      <c r="A456" s="4">
        <v>453</v>
      </c>
      <c r="B456" s="3" t="str">
        <f>"黎昌柳"</f>
        <v>黎昌柳</v>
      </c>
      <c r="C456" s="3" t="s">
        <v>440</v>
      </c>
      <c r="D456" s="3" t="s">
        <v>466</v>
      </c>
      <c r="E456" s="4" t="s">
        <v>9</v>
      </c>
    </row>
    <row r="457" spans="1:5" ht="24.75" customHeight="1">
      <c r="A457" s="4">
        <v>454</v>
      </c>
      <c r="B457" s="3" t="str">
        <f>"张松贝"</f>
        <v>张松贝</v>
      </c>
      <c r="C457" s="3" t="s">
        <v>440</v>
      </c>
      <c r="D457" s="3" t="s">
        <v>467</v>
      </c>
      <c r="E457" s="4" t="s">
        <v>9</v>
      </c>
    </row>
    <row r="458" spans="1:5" ht="24.75" customHeight="1">
      <c r="A458" s="4">
        <v>455</v>
      </c>
      <c r="B458" s="3" t="str">
        <f>"陈秋萍"</f>
        <v>陈秋萍</v>
      </c>
      <c r="C458" s="3" t="s">
        <v>440</v>
      </c>
      <c r="D458" s="3" t="s">
        <v>468</v>
      </c>
      <c r="E458" s="4" t="s">
        <v>9</v>
      </c>
    </row>
    <row r="459" spans="1:5" ht="24.75" customHeight="1">
      <c r="A459" s="4">
        <v>456</v>
      </c>
      <c r="B459" s="3" t="str">
        <f>"陈小娟"</f>
        <v>陈小娟</v>
      </c>
      <c r="C459" s="3" t="s">
        <v>440</v>
      </c>
      <c r="D459" s="3" t="s">
        <v>469</v>
      </c>
      <c r="E459" s="4" t="s">
        <v>9</v>
      </c>
    </row>
    <row r="460" spans="1:5" ht="24.75" customHeight="1">
      <c r="A460" s="4">
        <v>457</v>
      </c>
      <c r="B460" s="3" t="str">
        <f>"邢玉虹"</f>
        <v>邢玉虹</v>
      </c>
      <c r="C460" s="3" t="s">
        <v>440</v>
      </c>
      <c r="D460" s="3" t="s">
        <v>470</v>
      </c>
      <c r="E460" s="4" t="s">
        <v>9</v>
      </c>
    </row>
    <row r="461" spans="1:5" ht="24.75" customHeight="1">
      <c r="A461" s="4">
        <v>458</v>
      </c>
      <c r="B461" s="3" t="str">
        <f>"王紫荷"</f>
        <v>王紫荷</v>
      </c>
      <c r="C461" s="3" t="s">
        <v>440</v>
      </c>
      <c r="D461" s="3" t="s">
        <v>471</v>
      </c>
      <c r="E461" s="4" t="s">
        <v>9</v>
      </c>
    </row>
    <row r="462" spans="1:5" ht="24.75" customHeight="1">
      <c r="A462" s="4">
        <v>459</v>
      </c>
      <c r="B462" s="3" t="str">
        <f>"陈香池"</f>
        <v>陈香池</v>
      </c>
      <c r="C462" s="3" t="s">
        <v>440</v>
      </c>
      <c r="D462" s="3" t="s">
        <v>472</v>
      </c>
      <c r="E462" s="4" t="s">
        <v>9</v>
      </c>
    </row>
    <row r="463" spans="1:5" ht="24.75" customHeight="1">
      <c r="A463" s="4">
        <v>460</v>
      </c>
      <c r="B463" s="3" t="str">
        <f>"叶玉会"</f>
        <v>叶玉会</v>
      </c>
      <c r="C463" s="3" t="s">
        <v>440</v>
      </c>
      <c r="D463" s="3" t="s">
        <v>473</v>
      </c>
      <c r="E463" s="4" t="s">
        <v>9</v>
      </c>
    </row>
    <row r="464" spans="1:5" ht="24.75" customHeight="1">
      <c r="A464" s="4">
        <v>461</v>
      </c>
      <c r="B464" s="3" t="str">
        <f>"张雅婷"</f>
        <v>张雅婷</v>
      </c>
      <c r="C464" s="3" t="s">
        <v>440</v>
      </c>
      <c r="D464" s="3" t="s">
        <v>474</v>
      </c>
      <c r="E464" s="4" t="s">
        <v>9</v>
      </c>
    </row>
    <row r="465" spans="1:5" ht="24.75" customHeight="1">
      <c r="A465" s="4">
        <v>462</v>
      </c>
      <c r="B465" s="3" t="str">
        <f>"吴丽贞"</f>
        <v>吴丽贞</v>
      </c>
      <c r="C465" s="3" t="s">
        <v>440</v>
      </c>
      <c r="D465" s="3" t="s">
        <v>475</v>
      </c>
      <c r="E465" s="4" t="s">
        <v>9</v>
      </c>
    </row>
    <row r="466" spans="1:5" ht="24.75" customHeight="1">
      <c r="A466" s="4">
        <v>463</v>
      </c>
      <c r="B466" s="3" t="str">
        <f>"李柯青"</f>
        <v>李柯青</v>
      </c>
      <c r="C466" s="3" t="s">
        <v>440</v>
      </c>
      <c r="D466" s="3" t="s">
        <v>476</v>
      </c>
      <c r="E466" s="4" t="s">
        <v>9</v>
      </c>
    </row>
    <row r="467" spans="1:5" ht="24.75" customHeight="1">
      <c r="A467" s="4">
        <v>464</v>
      </c>
      <c r="B467" s="3" t="str">
        <f>"冯嫣"</f>
        <v>冯嫣</v>
      </c>
      <c r="C467" s="3" t="s">
        <v>440</v>
      </c>
      <c r="D467" s="3" t="s">
        <v>477</v>
      </c>
      <c r="E467" s="4" t="s">
        <v>9</v>
      </c>
    </row>
    <row r="468" spans="1:5" ht="24.75" customHeight="1">
      <c r="A468" s="4">
        <v>465</v>
      </c>
      <c r="B468" s="3" t="str">
        <f>"李仁妹"</f>
        <v>李仁妹</v>
      </c>
      <c r="C468" s="3" t="s">
        <v>440</v>
      </c>
      <c r="D468" s="3" t="s">
        <v>478</v>
      </c>
      <c r="E468" s="4" t="s">
        <v>9</v>
      </c>
    </row>
    <row r="469" spans="1:5" ht="24.75" customHeight="1">
      <c r="A469" s="4">
        <v>466</v>
      </c>
      <c r="B469" s="3" t="str">
        <f>"王景荟"</f>
        <v>王景荟</v>
      </c>
      <c r="C469" s="3" t="s">
        <v>440</v>
      </c>
      <c r="D469" s="3" t="s">
        <v>479</v>
      </c>
      <c r="E469" s="4" t="s">
        <v>9</v>
      </c>
    </row>
    <row r="470" spans="1:5" ht="24.75" customHeight="1">
      <c r="A470" s="4">
        <v>467</v>
      </c>
      <c r="B470" s="3" t="str">
        <f>"裴日巧"</f>
        <v>裴日巧</v>
      </c>
      <c r="C470" s="3" t="s">
        <v>440</v>
      </c>
      <c r="D470" s="3" t="s">
        <v>480</v>
      </c>
      <c r="E470" s="4" t="s">
        <v>9</v>
      </c>
    </row>
    <row r="471" spans="1:5" ht="24.75" customHeight="1">
      <c r="A471" s="4">
        <v>468</v>
      </c>
      <c r="B471" s="3" t="str">
        <f>"曾秀爱"</f>
        <v>曾秀爱</v>
      </c>
      <c r="C471" s="3" t="s">
        <v>440</v>
      </c>
      <c r="D471" s="3" t="s">
        <v>481</v>
      </c>
      <c r="E471" s="4" t="s">
        <v>9</v>
      </c>
    </row>
    <row r="472" spans="1:5" ht="24.75" customHeight="1">
      <c r="A472" s="4">
        <v>469</v>
      </c>
      <c r="B472" s="3" t="str">
        <f>"金万姜"</f>
        <v>金万姜</v>
      </c>
      <c r="C472" s="3" t="s">
        <v>440</v>
      </c>
      <c r="D472" s="3" t="s">
        <v>482</v>
      </c>
      <c r="E472" s="4" t="s">
        <v>9</v>
      </c>
    </row>
    <row r="473" spans="1:5" ht="24.75" customHeight="1">
      <c r="A473" s="4">
        <v>470</v>
      </c>
      <c r="B473" s="3" t="str">
        <f>"肖慧敏"</f>
        <v>肖慧敏</v>
      </c>
      <c r="C473" s="3" t="s">
        <v>440</v>
      </c>
      <c r="D473" s="3" t="s">
        <v>483</v>
      </c>
      <c r="E473" s="4" t="s">
        <v>9</v>
      </c>
    </row>
    <row r="474" spans="1:5" ht="24.75" customHeight="1">
      <c r="A474" s="4">
        <v>471</v>
      </c>
      <c r="B474" s="3" t="str">
        <f>"林文茜"</f>
        <v>林文茜</v>
      </c>
      <c r="C474" s="3" t="s">
        <v>440</v>
      </c>
      <c r="D474" s="3" t="s">
        <v>484</v>
      </c>
      <c r="E474" s="4" t="s">
        <v>9</v>
      </c>
    </row>
    <row r="475" spans="1:5" ht="24.75" customHeight="1">
      <c r="A475" s="4">
        <v>472</v>
      </c>
      <c r="B475" s="3" t="str">
        <f>"曾女"</f>
        <v>曾女</v>
      </c>
      <c r="C475" s="3" t="s">
        <v>440</v>
      </c>
      <c r="D475" s="3" t="s">
        <v>485</v>
      </c>
      <c r="E475" s="4" t="s">
        <v>9</v>
      </c>
    </row>
    <row r="476" spans="1:5" ht="24.75" customHeight="1">
      <c r="A476" s="4">
        <v>473</v>
      </c>
      <c r="B476" s="3" t="str">
        <f>"林可可"</f>
        <v>林可可</v>
      </c>
      <c r="C476" s="3" t="s">
        <v>440</v>
      </c>
      <c r="D476" s="3" t="s">
        <v>486</v>
      </c>
      <c r="E476" s="4" t="s">
        <v>9</v>
      </c>
    </row>
    <row r="477" spans="1:5" ht="24.75" customHeight="1">
      <c r="A477" s="4">
        <v>474</v>
      </c>
      <c r="B477" s="3" t="str">
        <f>"薛桃秋"</f>
        <v>薛桃秋</v>
      </c>
      <c r="C477" s="3" t="s">
        <v>440</v>
      </c>
      <c r="D477" s="3" t="s">
        <v>487</v>
      </c>
      <c r="E477" s="4" t="s">
        <v>9</v>
      </c>
    </row>
    <row r="478" spans="1:5" ht="24.75" customHeight="1">
      <c r="A478" s="4">
        <v>475</v>
      </c>
      <c r="B478" s="3" t="str">
        <f>"孙雅娜"</f>
        <v>孙雅娜</v>
      </c>
      <c r="C478" s="3" t="s">
        <v>440</v>
      </c>
      <c r="D478" s="3" t="s">
        <v>31</v>
      </c>
      <c r="E478" s="4" t="s">
        <v>9</v>
      </c>
    </row>
    <row r="479" spans="1:5" ht="24.75" customHeight="1">
      <c r="A479" s="4">
        <v>476</v>
      </c>
      <c r="B479" s="3" t="str">
        <f>"彭菊丽"</f>
        <v>彭菊丽</v>
      </c>
      <c r="C479" s="3" t="s">
        <v>440</v>
      </c>
      <c r="D479" s="3" t="s">
        <v>488</v>
      </c>
      <c r="E479" s="4" t="s">
        <v>9</v>
      </c>
    </row>
    <row r="480" spans="1:5" ht="24.75" customHeight="1">
      <c r="A480" s="4">
        <v>477</v>
      </c>
      <c r="B480" s="3" t="str">
        <f>"符玉君"</f>
        <v>符玉君</v>
      </c>
      <c r="C480" s="3" t="s">
        <v>440</v>
      </c>
      <c r="D480" s="3" t="s">
        <v>489</v>
      </c>
      <c r="E480" s="4" t="s">
        <v>9</v>
      </c>
    </row>
    <row r="481" spans="1:5" ht="24.75" customHeight="1">
      <c r="A481" s="4">
        <v>478</v>
      </c>
      <c r="B481" s="3" t="str">
        <f>"林莹"</f>
        <v>林莹</v>
      </c>
      <c r="C481" s="3" t="s">
        <v>440</v>
      </c>
      <c r="D481" s="3" t="s">
        <v>490</v>
      </c>
      <c r="E481" s="4" t="s">
        <v>9</v>
      </c>
    </row>
    <row r="482" spans="1:5" ht="24.75" customHeight="1">
      <c r="A482" s="4">
        <v>479</v>
      </c>
      <c r="B482" s="3" t="str">
        <f>"吴艺娇"</f>
        <v>吴艺娇</v>
      </c>
      <c r="C482" s="3" t="s">
        <v>440</v>
      </c>
      <c r="D482" s="3" t="s">
        <v>491</v>
      </c>
      <c r="E482" s="4" t="s">
        <v>9</v>
      </c>
    </row>
    <row r="483" spans="1:5" ht="24.75" customHeight="1">
      <c r="A483" s="4">
        <v>480</v>
      </c>
      <c r="B483" s="3" t="str">
        <f>"黎阿娇"</f>
        <v>黎阿娇</v>
      </c>
      <c r="C483" s="3" t="s">
        <v>440</v>
      </c>
      <c r="D483" s="3" t="s">
        <v>492</v>
      </c>
      <c r="E483" s="4" t="s">
        <v>9</v>
      </c>
    </row>
    <row r="484" spans="1:5" ht="24.75" customHeight="1">
      <c r="A484" s="4">
        <v>481</v>
      </c>
      <c r="B484" s="3" t="str">
        <f>"李国清"</f>
        <v>李国清</v>
      </c>
      <c r="C484" s="3" t="s">
        <v>440</v>
      </c>
      <c r="D484" s="3" t="s">
        <v>493</v>
      </c>
      <c r="E484" s="4" t="s">
        <v>9</v>
      </c>
    </row>
    <row r="485" spans="1:5" ht="24.75" customHeight="1">
      <c r="A485" s="4">
        <v>482</v>
      </c>
      <c r="B485" s="3" t="str">
        <f>"刘璐"</f>
        <v>刘璐</v>
      </c>
      <c r="C485" s="3" t="s">
        <v>440</v>
      </c>
      <c r="D485" s="3" t="s">
        <v>494</v>
      </c>
      <c r="E485" s="4" t="s">
        <v>9</v>
      </c>
    </row>
    <row r="486" spans="1:5" ht="24.75" customHeight="1">
      <c r="A486" s="4">
        <v>483</v>
      </c>
      <c r="B486" s="3" t="str">
        <f>"李思雨"</f>
        <v>李思雨</v>
      </c>
      <c r="C486" s="3" t="s">
        <v>440</v>
      </c>
      <c r="D486" s="3" t="s">
        <v>495</v>
      </c>
      <c r="E486" s="4" t="s">
        <v>9</v>
      </c>
    </row>
    <row r="487" spans="1:5" ht="24.75" customHeight="1">
      <c r="A487" s="4">
        <v>484</v>
      </c>
      <c r="B487" s="3" t="str">
        <f>"徐燕燕"</f>
        <v>徐燕燕</v>
      </c>
      <c r="C487" s="3" t="s">
        <v>440</v>
      </c>
      <c r="D487" s="3" t="s">
        <v>496</v>
      </c>
      <c r="E487" s="4" t="s">
        <v>9</v>
      </c>
    </row>
    <row r="488" spans="1:5" ht="24.75" customHeight="1">
      <c r="A488" s="4">
        <v>485</v>
      </c>
      <c r="B488" s="3" t="str">
        <f>"何梦洋"</f>
        <v>何梦洋</v>
      </c>
      <c r="C488" s="3" t="s">
        <v>440</v>
      </c>
      <c r="D488" s="3" t="s">
        <v>497</v>
      </c>
      <c r="E488" s="4" t="s">
        <v>9</v>
      </c>
    </row>
    <row r="489" spans="1:5" ht="24.75" customHeight="1">
      <c r="A489" s="4">
        <v>486</v>
      </c>
      <c r="B489" s="3" t="str">
        <f>"符彩霞"</f>
        <v>符彩霞</v>
      </c>
      <c r="C489" s="3" t="s">
        <v>440</v>
      </c>
      <c r="D489" s="3" t="s">
        <v>498</v>
      </c>
      <c r="E489" s="4" t="s">
        <v>9</v>
      </c>
    </row>
    <row r="490" spans="1:5" ht="24.75" customHeight="1">
      <c r="A490" s="4">
        <v>487</v>
      </c>
      <c r="B490" s="3" t="str">
        <f>"符会媛"</f>
        <v>符会媛</v>
      </c>
      <c r="C490" s="3" t="s">
        <v>440</v>
      </c>
      <c r="D490" s="3" t="s">
        <v>499</v>
      </c>
      <c r="E490" s="4" t="s">
        <v>9</v>
      </c>
    </row>
    <row r="491" spans="1:5" ht="24.75" customHeight="1">
      <c r="A491" s="4">
        <v>488</v>
      </c>
      <c r="B491" s="3" t="str">
        <f>"符向东"</f>
        <v>符向东</v>
      </c>
      <c r="C491" s="3" t="s">
        <v>440</v>
      </c>
      <c r="D491" s="3" t="s">
        <v>500</v>
      </c>
      <c r="E491" s="4" t="s">
        <v>9</v>
      </c>
    </row>
    <row r="492" spans="1:5" ht="24.75" customHeight="1">
      <c r="A492" s="4">
        <v>489</v>
      </c>
      <c r="B492" s="3" t="str">
        <f>"李精翠"</f>
        <v>李精翠</v>
      </c>
      <c r="C492" s="3" t="s">
        <v>440</v>
      </c>
      <c r="D492" s="3" t="s">
        <v>501</v>
      </c>
      <c r="E492" s="4" t="s">
        <v>9</v>
      </c>
    </row>
    <row r="493" spans="1:5" ht="24.75" customHeight="1">
      <c r="A493" s="4">
        <v>490</v>
      </c>
      <c r="B493" s="3" t="str">
        <f>"陈念"</f>
        <v>陈念</v>
      </c>
      <c r="C493" s="3" t="s">
        <v>440</v>
      </c>
      <c r="D493" s="3" t="s">
        <v>502</v>
      </c>
      <c r="E493" s="4" t="s">
        <v>9</v>
      </c>
    </row>
    <row r="494" spans="1:5" ht="24.75" customHeight="1">
      <c r="A494" s="4">
        <v>491</v>
      </c>
      <c r="B494" s="3" t="str">
        <f>"陈婆燕"</f>
        <v>陈婆燕</v>
      </c>
      <c r="C494" s="3" t="s">
        <v>440</v>
      </c>
      <c r="D494" s="3" t="s">
        <v>503</v>
      </c>
      <c r="E494" s="4" t="s">
        <v>9</v>
      </c>
    </row>
    <row r="495" spans="1:5" ht="24.75" customHeight="1">
      <c r="A495" s="4">
        <v>492</v>
      </c>
      <c r="B495" s="3" t="str">
        <f>"陈梅"</f>
        <v>陈梅</v>
      </c>
      <c r="C495" s="3" t="s">
        <v>440</v>
      </c>
      <c r="D495" s="3" t="s">
        <v>504</v>
      </c>
      <c r="E495" s="4" t="s">
        <v>9</v>
      </c>
    </row>
    <row r="496" spans="1:5" ht="24.75" customHeight="1">
      <c r="A496" s="4">
        <v>493</v>
      </c>
      <c r="B496" s="3" t="str">
        <f>"符凌潇"</f>
        <v>符凌潇</v>
      </c>
      <c r="C496" s="3" t="s">
        <v>440</v>
      </c>
      <c r="D496" s="3" t="s">
        <v>505</v>
      </c>
      <c r="E496" s="4" t="s">
        <v>9</v>
      </c>
    </row>
    <row r="497" spans="1:5" ht="24.75" customHeight="1">
      <c r="A497" s="4">
        <v>494</v>
      </c>
      <c r="B497" s="3" t="str">
        <f>"郭立政"</f>
        <v>郭立政</v>
      </c>
      <c r="C497" s="3" t="s">
        <v>440</v>
      </c>
      <c r="D497" s="3" t="s">
        <v>506</v>
      </c>
      <c r="E497" s="4" t="s">
        <v>9</v>
      </c>
    </row>
    <row r="498" spans="1:5" ht="24.75" customHeight="1">
      <c r="A498" s="4">
        <v>495</v>
      </c>
      <c r="B498" s="3" t="str">
        <f>"林丽萍"</f>
        <v>林丽萍</v>
      </c>
      <c r="C498" s="3" t="s">
        <v>440</v>
      </c>
      <c r="D498" s="3" t="s">
        <v>507</v>
      </c>
      <c r="E498" s="4" t="s">
        <v>9</v>
      </c>
    </row>
    <row r="499" spans="1:5" ht="24.75" customHeight="1">
      <c r="A499" s="4">
        <v>496</v>
      </c>
      <c r="B499" s="3" t="str">
        <f>"刘慧英"</f>
        <v>刘慧英</v>
      </c>
      <c r="C499" s="3" t="s">
        <v>440</v>
      </c>
      <c r="D499" s="3" t="s">
        <v>508</v>
      </c>
      <c r="E499" s="4" t="s">
        <v>9</v>
      </c>
    </row>
    <row r="500" spans="1:5" ht="24.75" customHeight="1">
      <c r="A500" s="4">
        <v>497</v>
      </c>
      <c r="B500" s="3" t="str">
        <f>"林如芳"</f>
        <v>林如芳</v>
      </c>
      <c r="C500" s="3" t="s">
        <v>440</v>
      </c>
      <c r="D500" s="3" t="s">
        <v>509</v>
      </c>
      <c r="E500" s="4" t="s">
        <v>9</v>
      </c>
    </row>
    <row r="501" spans="1:5" ht="24.75" customHeight="1">
      <c r="A501" s="4">
        <v>498</v>
      </c>
      <c r="B501" s="3" t="str">
        <f>"彭海游"</f>
        <v>彭海游</v>
      </c>
      <c r="C501" s="3" t="s">
        <v>440</v>
      </c>
      <c r="D501" s="3" t="s">
        <v>510</v>
      </c>
      <c r="E501" s="4" t="s">
        <v>9</v>
      </c>
    </row>
    <row r="502" spans="1:5" ht="24.75" customHeight="1">
      <c r="A502" s="4">
        <v>499</v>
      </c>
      <c r="B502" s="3" t="str">
        <f>"李小丽"</f>
        <v>李小丽</v>
      </c>
      <c r="C502" s="3" t="s">
        <v>440</v>
      </c>
      <c r="D502" s="3" t="s">
        <v>511</v>
      </c>
      <c r="E502" s="4" t="s">
        <v>9</v>
      </c>
    </row>
    <row r="503" spans="1:5" ht="24.75" customHeight="1">
      <c r="A503" s="4">
        <v>500</v>
      </c>
      <c r="B503" s="3" t="str">
        <f>"吴小艳"</f>
        <v>吴小艳</v>
      </c>
      <c r="C503" s="3" t="s">
        <v>440</v>
      </c>
      <c r="D503" s="3" t="s">
        <v>512</v>
      </c>
      <c r="E503" s="4" t="s">
        <v>9</v>
      </c>
    </row>
    <row r="504" spans="1:5" ht="24.75" customHeight="1">
      <c r="A504" s="4">
        <v>501</v>
      </c>
      <c r="B504" s="3" t="str">
        <f>"陆彩云"</f>
        <v>陆彩云</v>
      </c>
      <c r="C504" s="3" t="s">
        <v>440</v>
      </c>
      <c r="D504" s="3" t="s">
        <v>513</v>
      </c>
      <c r="E504" s="4" t="s">
        <v>9</v>
      </c>
    </row>
    <row r="505" spans="1:5" ht="24.75" customHeight="1">
      <c r="A505" s="4">
        <v>502</v>
      </c>
      <c r="B505" s="3" t="str">
        <f>"姚怿之"</f>
        <v>姚怿之</v>
      </c>
      <c r="C505" s="3" t="s">
        <v>440</v>
      </c>
      <c r="D505" s="3" t="s">
        <v>514</v>
      </c>
      <c r="E505" s="4" t="s">
        <v>9</v>
      </c>
    </row>
    <row r="506" spans="1:5" ht="24.75" customHeight="1">
      <c r="A506" s="4">
        <v>503</v>
      </c>
      <c r="B506" s="3" t="str">
        <f>"王馨怡"</f>
        <v>王馨怡</v>
      </c>
      <c r="C506" s="3" t="s">
        <v>440</v>
      </c>
      <c r="D506" s="3" t="s">
        <v>515</v>
      </c>
      <c r="E506" s="4" t="s">
        <v>9</v>
      </c>
    </row>
    <row r="507" spans="1:5" ht="24.75" customHeight="1">
      <c r="A507" s="4">
        <v>504</v>
      </c>
      <c r="B507" s="3" t="str">
        <f>"吴佳欣"</f>
        <v>吴佳欣</v>
      </c>
      <c r="C507" s="3" t="s">
        <v>440</v>
      </c>
      <c r="D507" s="3" t="s">
        <v>516</v>
      </c>
      <c r="E507" s="4" t="s">
        <v>9</v>
      </c>
    </row>
    <row r="508" spans="1:5" ht="24.75" customHeight="1">
      <c r="A508" s="4">
        <v>505</v>
      </c>
      <c r="B508" s="3" t="str">
        <f>"李学艺"</f>
        <v>李学艺</v>
      </c>
      <c r="C508" s="3" t="s">
        <v>440</v>
      </c>
      <c r="D508" s="3" t="s">
        <v>517</v>
      </c>
      <c r="E508" s="4" t="s">
        <v>9</v>
      </c>
    </row>
    <row r="509" spans="1:5" ht="24.75" customHeight="1">
      <c r="A509" s="4">
        <v>506</v>
      </c>
      <c r="B509" s="3" t="str">
        <f>"蔡秋艳"</f>
        <v>蔡秋艳</v>
      </c>
      <c r="C509" s="3" t="s">
        <v>440</v>
      </c>
      <c r="D509" s="3" t="s">
        <v>518</v>
      </c>
      <c r="E509" s="4" t="s">
        <v>9</v>
      </c>
    </row>
    <row r="510" spans="1:5" ht="24.75" customHeight="1">
      <c r="A510" s="4">
        <v>507</v>
      </c>
      <c r="B510" s="3" t="str">
        <f>"陈雪娇"</f>
        <v>陈雪娇</v>
      </c>
      <c r="C510" s="3" t="s">
        <v>440</v>
      </c>
      <c r="D510" s="3" t="s">
        <v>519</v>
      </c>
      <c r="E510" s="4" t="s">
        <v>9</v>
      </c>
    </row>
    <row r="511" spans="1:5" ht="24.75" customHeight="1">
      <c r="A511" s="4">
        <v>508</v>
      </c>
      <c r="B511" s="3" t="str">
        <f>"苗廷波"</f>
        <v>苗廷波</v>
      </c>
      <c r="C511" s="3" t="s">
        <v>440</v>
      </c>
      <c r="D511" s="3" t="s">
        <v>520</v>
      </c>
      <c r="E511" s="4" t="s">
        <v>9</v>
      </c>
    </row>
    <row r="512" spans="1:5" ht="24.75" customHeight="1">
      <c r="A512" s="4">
        <v>509</v>
      </c>
      <c r="B512" s="3" t="str">
        <f>"陈汉玉"</f>
        <v>陈汉玉</v>
      </c>
      <c r="C512" s="3" t="s">
        <v>440</v>
      </c>
      <c r="D512" s="3" t="s">
        <v>521</v>
      </c>
      <c r="E512" s="4" t="s">
        <v>9</v>
      </c>
    </row>
    <row r="513" spans="1:5" ht="24.75" customHeight="1">
      <c r="A513" s="4">
        <v>510</v>
      </c>
      <c r="B513" s="3" t="str">
        <f>"黎小雯"</f>
        <v>黎小雯</v>
      </c>
      <c r="C513" s="3" t="s">
        <v>440</v>
      </c>
      <c r="D513" s="3" t="s">
        <v>522</v>
      </c>
      <c r="E513" s="4" t="s">
        <v>9</v>
      </c>
    </row>
    <row r="514" spans="1:5" ht="24.75" customHeight="1">
      <c r="A514" s="4">
        <v>511</v>
      </c>
      <c r="B514" s="3" t="str">
        <f>"许田田"</f>
        <v>许田田</v>
      </c>
      <c r="C514" s="3" t="s">
        <v>440</v>
      </c>
      <c r="D514" s="3" t="s">
        <v>523</v>
      </c>
      <c r="E514" s="4" t="s">
        <v>9</v>
      </c>
    </row>
    <row r="515" spans="1:5" ht="24.75" customHeight="1">
      <c r="A515" s="4">
        <v>512</v>
      </c>
      <c r="B515" s="3" t="str">
        <f>"蔡玉娟"</f>
        <v>蔡玉娟</v>
      </c>
      <c r="C515" s="3" t="s">
        <v>440</v>
      </c>
      <c r="D515" s="3" t="s">
        <v>524</v>
      </c>
      <c r="E515" s="4" t="s">
        <v>9</v>
      </c>
    </row>
    <row r="516" spans="1:5" ht="24.75" customHeight="1">
      <c r="A516" s="4">
        <v>513</v>
      </c>
      <c r="B516" s="3" t="str">
        <f>"冯吉"</f>
        <v>冯吉</v>
      </c>
      <c r="C516" s="3" t="s">
        <v>440</v>
      </c>
      <c r="D516" s="3" t="s">
        <v>525</v>
      </c>
      <c r="E516" s="4" t="s">
        <v>9</v>
      </c>
    </row>
    <row r="517" spans="1:5" ht="24.75" customHeight="1">
      <c r="A517" s="4">
        <v>514</v>
      </c>
      <c r="B517" s="3" t="str">
        <f>"林福余"</f>
        <v>林福余</v>
      </c>
      <c r="C517" s="3" t="s">
        <v>440</v>
      </c>
      <c r="D517" s="3" t="s">
        <v>526</v>
      </c>
      <c r="E517" s="4" t="s">
        <v>9</v>
      </c>
    </row>
    <row r="518" spans="1:5" ht="24.75" customHeight="1">
      <c r="A518" s="4">
        <v>515</v>
      </c>
      <c r="B518" s="3" t="str">
        <f>"黄婷"</f>
        <v>黄婷</v>
      </c>
      <c r="C518" s="3" t="s">
        <v>440</v>
      </c>
      <c r="D518" s="3" t="s">
        <v>527</v>
      </c>
      <c r="E518" s="4" t="s">
        <v>9</v>
      </c>
    </row>
    <row r="519" spans="1:5" ht="24.75" customHeight="1">
      <c r="A519" s="4">
        <v>516</v>
      </c>
      <c r="B519" s="3" t="str">
        <f>"洪敬雯"</f>
        <v>洪敬雯</v>
      </c>
      <c r="C519" s="3" t="s">
        <v>440</v>
      </c>
      <c r="D519" s="3" t="s">
        <v>528</v>
      </c>
      <c r="E519" s="4" t="s">
        <v>9</v>
      </c>
    </row>
    <row r="520" spans="1:5" ht="24.75" customHeight="1">
      <c r="A520" s="4">
        <v>517</v>
      </c>
      <c r="B520" s="3" t="str">
        <f>"符玉娘"</f>
        <v>符玉娘</v>
      </c>
      <c r="C520" s="3" t="s">
        <v>440</v>
      </c>
      <c r="D520" s="3" t="s">
        <v>529</v>
      </c>
      <c r="E520" s="4" t="s">
        <v>9</v>
      </c>
    </row>
    <row r="521" spans="1:5" ht="24.75" customHeight="1">
      <c r="A521" s="4">
        <v>518</v>
      </c>
      <c r="B521" s="3" t="str">
        <f>"谢川秋"</f>
        <v>谢川秋</v>
      </c>
      <c r="C521" s="3" t="s">
        <v>440</v>
      </c>
      <c r="D521" s="3" t="s">
        <v>530</v>
      </c>
      <c r="E521" s="4" t="s">
        <v>9</v>
      </c>
    </row>
    <row r="522" spans="1:5" ht="24.75" customHeight="1">
      <c r="A522" s="4">
        <v>519</v>
      </c>
      <c r="B522" s="3" t="str">
        <f>"陈善娟"</f>
        <v>陈善娟</v>
      </c>
      <c r="C522" s="3" t="s">
        <v>440</v>
      </c>
      <c r="D522" s="3" t="s">
        <v>531</v>
      </c>
      <c r="E522" s="4" t="s">
        <v>9</v>
      </c>
    </row>
    <row r="523" spans="1:5" ht="24.75" customHeight="1">
      <c r="A523" s="4">
        <v>520</v>
      </c>
      <c r="B523" s="3" t="str">
        <f>"梁静"</f>
        <v>梁静</v>
      </c>
      <c r="C523" s="3" t="s">
        <v>440</v>
      </c>
      <c r="D523" s="3" t="s">
        <v>532</v>
      </c>
      <c r="E523" s="4" t="s">
        <v>9</v>
      </c>
    </row>
    <row r="524" spans="1:5" ht="24.75" customHeight="1">
      <c r="A524" s="4">
        <v>521</v>
      </c>
      <c r="B524" s="3" t="str">
        <f>"潘柳蓉"</f>
        <v>潘柳蓉</v>
      </c>
      <c r="C524" s="3" t="s">
        <v>440</v>
      </c>
      <c r="D524" s="3" t="s">
        <v>533</v>
      </c>
      <c r="E524" s="4" t="s">
        <v>9</v>
      </c>
    </row>
    <row r="525" spans="1:5" ht="24.75" customHeight="1">
      <c r="A525" s="4">
        <v>522</v>
      </c>
      <c r="B525" s="3" t="str">
        <f>"王优"</f>
        <v>王优</v>
      </c>
      <c r="C525" s="3" t="s">
        <v>440</v>
      </c>
      <c r="D525" s="3" t="s">
        <v>534</v>
      </c>
      <c r="E525" s="4" t="s">
        <v>9</v>
      </c>
    </row>
    <row r="526" spans="1:5" ht="24.75" customHeight="1">
      <c r="A526" s="4">
        <v>523</v>
      </c>
      <c r="B526" s="3" t="str">
        <f>"王馥芸"</f>
        <v>王馥芸</v>
      </c>
      <c r="C526" s="3" t="s">
        <v>440</v>
      </c>
      <c r="D526" s="3" t="s">
        <v>378</v>
      </c>
      <c r="E526" s="4" t="s">
        <v>9</v>
      </c>
    </row>
    <row r="527" spans="1:5" ht="24.75" customHeight="1">
      <c r="A527" s="4">
        <v>524</v>
      </c>
      <c r="B527" s="3" t="str">
        <f>"李维芳"</f>
        <v>李维芳</v>
      </c>
      <c r="C527" s="3" t="s">
        <v>440</v>
      </c>
      <c r="D527" s="3" t="s">
        <v>535</v>
      </c>
      <c r="E527" s="4" t="s">
        <v>9</v>
      </c>
    </row>
    <row r="528" spans="1:5" ht="24.75" customHeight="1">
      <c r="A528" s="4">
        <v>525</v>
      </c>
      <c r="B528" s="3" t="str">
        <f>"杨秀联"</f>
        <v>杨秀联</v>
      </c>
      <c r="C528" s="3" t="s">
        <v>440</v>
      </c>
      <c r="D528" s="3" t="s">
        <v>536</v>
      </c>
      <c r="E528" s="4" t="s">
        <v>9</v>
      </c>
    </row>
    <row r="529" spans="1:5" ht="24.75" customHeight="1">
      <c r="A529" s="4">
        <v>526</v>
      </c>
      <c r="B529" s="3" t="str">
        <f>"王利娜"</f>
        <v>王利娜</v>
      </c>
      <c r="C529" s="3" t="s">
        <v>440</v>
      </c>
      <c r="D529" s="3" t="s">
        <v>537</v>
      </c>
      <c r="E529" s="4" t="s">
        <v>9</v>
      </c>
    </row>
    <row r="530" spans="1:5" ht="24.75" customHeight="1">
      <c r="A530" s="4">
        <v>527</v>
      </c>
      <c r="B530" s="3" t="str">
        <f>"黄民姣"</f>
        <v>黄民姣</v>
      </c>
      <c r="C530" s="3" t="s">
        <v>440</v>
      </c>
      <c r="D530" s="3" t="s">
        <v>538</v>
      </c>
      <c r="E530" s="4" t="s">
        <v>9</v>
      </c>
    </row>
    <row r="531" spans="1:5" ht="24.75" customHeight="1">
      <c r="A531" s="4">
        <v>528</v>
      </c>
      <c r="B531" s="3" t="str">
        <f>"符淑平"</f>
        <v>符淑平</v>
      </c>
      <c r="C531" s="3" t="s">
        <v>440</v>
      </c>
      <c r="D531" s="3" t="s">
        <v>539</v>
      </c>
      <c r="E531" s="4" t="s">
        <v>9</v>
      </c>
    </row>
    <row r="532" spans="1:5" ht="24.75" customHeight="1">
      <c r="A532" s="4">
        <v>529</v>
      </c>
      <c r="B532" s="3" t="str">
        <f>"成玉皓"</f>
        <v>成玉皓</v>
      </c>
      <c r="C532" s="3" t="s">
        <v>440</v>
      </c>
      <c r="D532" s="3" t="s">
        <v>540</v>
      </c>
      <c r="E532" s="4" t="s">
        <v>9</v>
      </c>
    </row>
    <row r="533" spans="1:5" ht="24.75" customHeight="1">
      <c r="A533" s="4">
        <v>530</v>
      </c>
      <c r="B533" s="3" t="str">
        <f>"何仁妹"</f>
        <v>何仁妹</v>
      </c>
      <c r="C533" s="3" t="s">
        <v>440</v>
      </c>
      <c r="D533" s="3" t="s">
        <v>541</v>
      </c>
      <c r="E533" s="4" t="s">
        <v>9</v>
      </c>
    </row>
    <row r="534" spans="1:5" ht="24.75" customHeight="1">
      <c r="A534" s="4">
        <v>531</v>
      </c>
      <c r="B534" s="3" t="str">
        <f>"李海川"</f>
        <v>李海川</v>
      </c>
      <c r="C534" s="3" t="s">
        <v>440</v>
      </c>
      <c r="D534" s="3" t="s">
        <v>542</v>
      </c>
      <c r="E534" s="4" t="s">
        <v>9</v>
      </c>
    </row>
    <row r="535" spans="1:5" ht="24.75" customHeight="1">
      <c r="A535" s="4">
        <v>532</v>
      </c>
      <c r="B535" s="3" t="str">
        <f>"蔡亲贝"</f>
        <v>蔡亲贝</v>
      </c>
      <c r="C535" s="3" t="s">
        <v>440</v>
      </c>
      <c r="D535" s="3" t="s">
        <v>543</v>
      </c>
      <c r="E535" s="4" t="s">
        <v>9</v>
      </c>
    </row>
    <row r="536" spans="1:5" ht="24.75" customHeight="1">
      <c r="A536" s="4">
        <v>533</v>
      </c>
      <c r="B536" s="3" t="str">
        <f>"黄英典"</f>
        <v>黄英典</v>
      </c>
      <c r="C536" s="3" t="s">
        <v>440</v>
      </c>
      <c r="D536" s="3" t="s">
        <v>544</v>
      </c>
      <c r="E536" s="4" t="s">
        <v>9</v>
      </c>
    </row>
    <row r="537" spans="1:5" ht="24.75" customHeight="1">
      <c r="A537" s="4">
        <v>534</v>
      </c>
      <c r="B537" s="3" t="str">
        <f>"梁馨允"</f>
        <v>梁馨允</v>
      </c>
      <c r="C537" s="3" t="s">
        <v>440</v>
      </c>
      <c r="D537" s="3" t="s">
        <v>545</v>
      </c>
      <c r="E537" s="4" t="s">
        <v>9</v>
      </c>
    </row>
    <row r="538" spans="1:5" ht="24.75" customHeight="1">
      <c r="A538" s="4">
        <v>535</v>
      </c>
      <c r="B538" s="3" t="str">
        <f>"邱丽翔"</f>
        <v>邱丽翔</v>
      </c>
      <c r="C538" s="3" t="s">
        <v>440</v>
      </c>
      <c r="D538" s="3" t="s">
        <v>546</v>
      </c>
      <c r="E538" s="4" t="s">
        <v>9</v>
      </c>
    </row>
    <row r="539" spans="1:5" ht="24.75" customHeight="1">
      <c r="A539" s="4">
        <v>536</v>
      </c>
      <c r="B539" s="3" t="str">
        <f>"卓婷婷"</f>
        <v>卓婷婷</v>
      </c>
      <c r="C539" s="3" t="s">
        <v>440</v>
      </c>
      <c r="D539" s="3" t="s">
        <v>547</v>
      </c>
      <c r="E539" s="4" t="s">
        <v>9</v>
      </c>
    </row>
    <row r="540" spans="1:5" ht="24.75" customHeight="1">
      <c r="A540" s="4">
        <v>537</v>
      </c>
      <c r="B540" s="3" t="str">
        <f>"王桃瑞"</f>
        <v>王桃瑞</v>
      </c>
      <c r="C540" s="3" t="s">
        <v>440</v>
      </c>
      <c r="D540" s="3" t="s">
        <v>548</v>
      </c>
      <c r="E540" s="4" t="s">
        <v>9</v>
      </c>
    </row>
    <row r="541" spans="1:5" ht="24.75" customHeight="1">
      <c r="A541" s="4">
        <v>538</v>
      </c>
      <c r="B541" s="3" t="str">
        <f>"王凌霄"</f>
        <v>王凌霄</v>
      </c>
      <c r="C541" s="3" t="s">
        <v>440</v>
      </c>
      <c r="D541" s="3" t="s">
        <v>549</v>
      </c>
      <c r="E541" s="4" t="s">
        <v>9</v>
      </c>
    </row>
    <row r="542" spans="1:5" ht="24.75" customHeight="1">
      <c r="A542" s="4">
        <v>539</v>
      </c>
      <c r="B542" s="3" t="str">
        <f>"许舒琦"</f>
        <v>许舒琦</v>
      </c>
      <c r="C542" s="3" t="s">
        <v>440</v>
      </c>
      <c r="D542" s="3" t="s">
        <v>550</v>
      </c>
      <c r="E542" s="4" t="s">
        <v>9</v>
      </c>
    </row>
    <row r="543" spans="1:5" ht="24.75" customHeight="1">
      <c r="A543" s="4">
        <v>540</v>
      </c>
      <c r="B543" s="3" t="str">
        <f>"马亭亭"</f>
        <v>马亭亭</v>
      </c>
      <c r="C543" s="3" t="s">
        <v>440</v>
      </c>
      <c r="D543" s="3" t="s">
        <v>551</v>
      </c>
      <c r="E543" s="4" t="s">
        <v>9</v>
      </c>
    </row>
    <row r="544" spans="1:5" ht="24.75" customHeight="1">
      <c r="A544" s="4">
        <v>541</v>
      </c>
      <c r="B544" s="3" t="str">
        <f>"陈水仙"</f>
        <v>陈水仙</v>
      </c>
      <c r="C544" s="3" t="s">
        <v>440</v>
      </c>
      <c r="D544" s="3" t="s">
        <v>552</v>
      </c>
      <c r="E544" s="4" t="s">
        <v>9</v>
      </c>
    </row>
    <row r="545" spans="1:5" ht="24.75" customHeight="1">
      <c r="A545" s="4">
        <v>542</v>
      </c>
      <c r="B545" s="3" t="str">
        <f>"王小山"</f>
        <v>王小山</v>
      </c>
      <c r="C545" s="3" t="s">
        <v>440</v>
      </c>
      <c r="D545" s="3" t="s">
        <v>553</v>
      </c>
      <c r="E545" s="4" t="s">
        <v>9</v>
      </c>
    </row>
    <row r="546" spans="1:5" ht="24.75" customHeight="1">
      <c r="A546" s="4">
        <v>543</v>
      </c>
      <c r="B546" s="3" t="str">
        <f>"林文青"</f>
        <v>林文青</v>
      </c>
      <c r="C546" s="3" t="s">
        <v>440</v>
      </c>
      <c r="D546" s="3" t="s">
        <v>554</v>
      </c>
      <c r="E546" s="4" t="s">
        <v>9</v>
      </c>
    </row>
    <row r="547" spans="1:5" ht="24.75" customHeight="1">
      <c r="A547" s="4">
        <v>544</v>
      </c>
      <c r="B547" s="3" t="str">
        <f>"岑思佳"</f>
        <v>岑思佳</v>
      </c>
      <c r="C547" s="3" t="s">
        <v>440</v>
      </c>
      <c r="D547" s="3" t="s">
        <v>555</v>
      </c>
      <c r="E547" s="4" t="s">
        <v>9</v>
      </c>
    </row>
    <row r="548" spans="1:5" ht="24.75" customHeight="1">
      <c r="A548" s="4">
        <v>545</v>
      </c>
      <c r="B548" s="3" t="str">
        <f>"裴倍"</f>
        <v>裴倍</v>
      </c>
      <c r="C548" s="3" t="s">
        <v>440</v>
      </c>
      <c r="D548" s="3" t="s">
        <v>556</v>
      </c>
      <c r="E548" s="4" t="s">
        <v>9</v>
      </c>
    </row>
    <row r="549" spans="1:5" ht="24.75" customHeight="1">
      <c r="A549" s="4">
        <v>546</v>
      </c>
      <c r="B549" s="3" t="str">
        <f>"罗瑶"</f>
        <v>罗瑶</v>
      </c>
      <c r="C549" s="3" t="s">
        <v>440</v>
      </c>
      <c r="D549" s="3" t="s">
        <v>557</v>
      </c>
      <c r="E549" s="4" t="s">
        <v>9</v>
      </c>
    </row>
    <row r="550" spans="1:5" ht="24.75" customHeight="1">
      <c r="A550" s="4">
        <v>547</v>
      </c>
      <c r="B550" s="3" t="str">
        <f>"符冬婷"</f>
        <v>符冬婷</v>
      </c>
      <c r="C550" s="3" t="s">
        <v>440</v>
      </c>
      <c r="D550" s="3" t="s">
        <v>558</v>
      </c>
      <c r="E550" s="4" t="s">
        <v>9</v>
      </c>
    </row>
    <row r="551" spans="1:5" ht="24.75" customHeight="1">
      <c r="A551" s="4">
        <v>548</v>
      </c>
      <c r="B551" s="3" t="str">
        <f>"黄朝慧"</f>
        <v>黄朝慧</v>
      </c>
      <c r="C551" s="3" t="s">
        <v>440</v>
      </c>
      <c r="D551" s="3" t="s">
        <v>559</v>
      </c>
      <c r="E551" s="4" t="s">
        <v>9</v>
      </c>
    </row>
    <row r="552" spans="1:5" ht="24.75" customHeight="1">
      <c r="A552" s="4">
        <v>549</v>
      </c>
      <c r="B552" s="3" t="str">
        <f>"羊美菊"</f>
        <v>羊美菊</v>
      </c>
      <c r="C552" s="3" t="s">
        <v>440</v>
      </c>
      <c r="D552" s="3" t="s">
        <v>560</v>
      </c>
      <c r="E552" s="4" t="s">
        <v>9</v>
      </c>
    </row>
    <row r="553" spans="1:5" ht="24.75" customHeight="1">
      <c r="A553" s="4">
        <v>550</v>
      </c>
      <c r="B553" s="3" t="str">
        <f>"符夏梅"</f>
        <v>符夏梅</v>
      </c>
      <c r="C553" s="3" t="s">
        <v>440</v>
      </c>
      <c r="D553" s="3" t="s">
        <v>561</v>
      </c>
      <c r="E553" s="4" t="s">
        <v>9</v>
      </c>
    </row>
    <row r="554" spans="1:5" ht="24.75" customHeight="1">
      <c r="A554" s="4">
        <v>551</v>
      </c>
      <c r="B554" s="3" t="str">
        <f>"原园"</f>
        <v>原园</v>
      </c>
      <c r="C554" s="3" t="s">
        <v>440</v>
      </c>
      <c r="D554" s="3" t="s">
        <v>562</v>
      </c>
      <c r="E554" s="4" t="s">
        <v>9</v>
      </c>
    </row>
    <row r="555" spans="1:5" ht="24.75" customHeight="1">
      <c r="A555" s="4">
        <v>552</v>
      </c>
      <c r="B555" s="3" t="str">
        <f>"蔡海燕"</f>
        <v>蔡海燕</v>
      </c>
      <c r="C555" s="3" t="s">
        <v>440</v>
      </c>
      <c r="D555" s="3" t="s">
        <v>563</v>
      </c>
      <c r="E555" s="4" t="s">
        <v>9</v>
      </c>
    </row>
    <row r="556" spans="1:5" ht="24.75" customHeight="1">
      <c r="A556" s="4">
        <v>553</v>
      </c>
      <c r="B556" s="3" t="str">
        <f>"蔡石秀"</f>
        <v>蔡石秀</v>
      </c>
      <c r="C556" s="3" t="s">
        <v>440</v>
      </c>
      <c r="D556" s="3" t="s">
        <v>564</v>
      </c>
      <c r="E556" s="4" t="s">
        <v>9</v>
      </c>
    </row>
    <row r="557" spans="1:5" ht="24.75" customHeight="1">
      <c r="A557" s="4">
        <v>554</v>
      </c>
      <c r="B557" s="3" t="str">
        <f>"陈志美"</f>
        <v>陈志美</v>
      </c>
      <c r="C557" s="3" t="s">
        <v>440</v>
      </c>
      <c r="D557" s="3" t="s">
        <v>565</v>
      </c>
      <c r="E557" s="4" t="s">
        <v>9</v>
      </c>
    </row>
    <row r="558" spans="1:5" ht="24.75" customHeight="1">
      <c r="A558" s="4">
        <v>555</v>
      </c>
      <c r="B558" s="3" t="str">
        <f>"张少玲"</f>
        <v>张少玲</v>
      </c>
      <c r="C558" s="3" t="s">
        <v>440</v>
      </c>
      <c r="D558" s="3" t="s">
        <v>566</v>
      </c>
      <c r="E558" s="4" t="s">
        <v>9</v>
      </c>
    </row>
    <row r="559" spans="1:5" ht="24.75" customHeight="1">
      <c r="A559" s="4">
        <v>556</v>
      </c>
      <c r="B559" s="3" t="str">
        <f>"林云丹"</f>
        <v>林云丹</v>
      </c>
      <c r="C559" s="3" t="s">
        <v>440</v>
      </c>
      <c r="D559" s="3" t="s">
        <v>567</v>
      </c>
      <c r="E559" s="4" t="s">
        <v>9</v>
      </c>
    </row>
    <row r="560" spans="1:5" ht="24.75" customHeight="1">
      <c r="A560" s="4">
        <v>557</v>
      </c>
      <c r="B560" s="3" t="str">
        <f>"林云"</f>
        <v>林云</v>
      </c>
      <c r="C560" s="3" t="s">
        <v>440</v>
      </c>
      <c r="D560" s="3" t="s">
        <v>568</v>
      </c>
      <c r="E560" s="4" t="s">
        <v>9</v>
      </c>
    </row>
    <row r="561" spans="1:5" ht="24.75" customHeight="1">
      <c r="A561" s="4">
        <v>558</v>
      </c>
      <c r="B561" s="3" t="str">
        <f>"刘上娜"</f>
        <v>刘上娜</v>
      </c>
      <c r="C561" s="3" t="s">
        <v>440</v>
      </c>
      <c r="D561" s="3" t="s">
        <v>569</v>
      </c>
      <c r="E561" s="4" t="s">
        <v>9</v>
      </c>
    </row>
    <row r="562" spans="1:5" ht="24.75" customHeight="1">
      <c r="A562" s="4">
        <v>559</v>
      </c>
      <c r="B562" s="3" t="str">
        <f>"林燕娇"</f>
        <v>林燕娇</v>
      </c>
      <c r="C562" s="3" t="s">
        <v>440</v>
      </c>
      <c r="D562" s="3" t="s">
        <v>570</v>
      </c>
      <c r="E562" s="4" t="s">
        <v>9</v>
      </c>
    </row>
    <row r="563" spans="1:5" ht="24.75" customHeight="1">
      <c r="A563" s="4">
        <v>560</v>
      </c>
      <c r="B563" s="3" t="str">
        <f>"王乃朴"</f>
        <v>王乃朴</v>
      </c>
      <c r="C563" s="3" t="s">
        <v>440</v>
      </c>
      <c r="D563" s="3" t="s">
        <v>571</v>
      </c>
      <c r="E563" s="4" t="s">
        <v>9</v>
      </c>
    </row>
    <row r="564" spans="1:5" ht="24.75" customHeight="1">
      <c r="A564" s="4">
        <v>561</v>
      </c>
      <c r="B564" s="3" t="str">
        <f>"周义深"</f>
        <v>周义深</v>
      </c>
      <c r="C564" s="3" t="s">
        <v>440</v>
      </c>
      <c r="D564" s="3" t="s">
        <v>572</v>
      </c>
      <c r="E564" s="4" t="s">
        <v>9</v>
      </c>
    </row>
    <row r="565" spans="1:5" ht="24.75" customHeight="1">
      <c r="A565" s="4">
        <v>562</v>
      </c>
      <c r="B565" s="3" t="str">
        <f>"林丽"</f>
        <v>林丽</v>
      </c>
      <c r="C565" s="3" t="s">
        <v>440</v>
      </c>
      <c r="D565" s="3" t="s">
        <v>573</v>
      </c>
      <c r="E565" s="4" t="s">
        <v>9</v>
      </c>
    </row>
    <row r="566" spans="1:5" ht="24.75" customHeight="1">
      <c r="A566" s="4">
        <v>563</v>
      </c>
      <c r="B566" s="3" t="str">
        <f>"孙嘉慧"</f>
        <v>孙嘉慧</v>
      </c>
      <c r="C566" s="3" t="s">
        <v>440</v>
      </c>
      <c r="D566" s="3" t="s">
        <v>574</v>
      </c>
      <c r="E566" s="4" t="s">
        <v>9</v>
      </c>
    </row>
    <row r="567" spans="1:5" ht="24.75" customHeight="1">
      <c r="A567" s="4">
        <v>564</v>
      </c>
      <c r="B567" s="3" t="str">
        <f>"林永教"</f>
        <v>林永教</v>
      </c>
      <c r="C567" s="3" t="s">
        <v>440</v>
      </c>
      <c r="D567" s="3" t="s">
        <v>575</v>
      </c>
      <c r="E567" s="4" t="s">
        <v>9</v>
      </c>
    </row>
    <row r="568" spans="1:5" ht="24.75" customHeight="1">
      <c r="A568" s="4">
        <v>565</v>
      </c>
      <c r="B568" s="3" t="str">
        <f>"林子琪"</f>
        <v>林子琪</v>
      </c>
      <c r="C568" s="3" t="s">
        <v>440</v>
      </c>
      <c r="D568" s="3" t="s">
        <v>576</v>
      </c>
      <c r="E568" s="4" t="s">
        <v>9</v>
      </c>
    </row>
    <row r="569" spans="1:5" ht="24.75" customHeight="1">
      <c r="A569" s="4">
        <v>566</v>
      </c>
      <c r="B569" s="3" t="str">
        <f>"王玉香"</f>
        <v>王玉香</v>
      </c>
      <c r="C569" s="3" t="s">
        <v>440</v>
      </c>
      <c r="D569" s="3" t="s">
        <v>577</v>
      </c>
      <c r="E569" s="4" t="s">
        <v>9</v>
      </c>
    </row>
    <row r="570" spans="1:5" ht="24.75" customHeight="1">
      <c r="A570" s="4">
        <v>567</v>
      </c>
      <c r="B570" s="3" t="str">
        <f>"唐妮"</f>
        <v>唐妮</v>
      </c>
      <c r="C570" s="3" t="s">
        <v>440</v>
      </c>
      <c r="D570" s="3" t="s">
        <v>578</v>
      </c>
      <c r="E570" s="4" t="s">
        <v>9</v>
      </c>
    </row>
    <row r="571" spans="1:5" ht="24.75" customHeight="1">
      <c r="A571" s="4">
        <v>568</v>
      </c>
      <c r="B571" s="3" t="str">
        <f>"苏丽霞"</f>
        <v>苏丽霞</v>
      </c>
      <c r="C571" s="3" t="s">
        <v>440</v>
      </c>
      <c r="D571" s="3" t="s">
        <v>579</v>
      </c>
      <c r="E571" s="4" t="s">
        <v>9</v>
      </c>
    </row>
    <row r="572" spans="1:5" ht="24.75" customHeight="1">
      <c r="A572" s="4">
        <v>569</v>
      </c>
      <c r="B572" s="3" t="str">
        <f>"李雪皓"</f>
        <v>李雪皓</v>
      </c>
      <c r="C572" s="3" t="s">
        <v>440</v>
      </c>
      <c r="D572" s="3" t="s">
        <v>580</v>
      </c>
      <c r="E572" s="4" t="s">
        <v>9</v>
      </c>
    </row>
    <row r="573" spans="1:5" ht="24.75" customHeight="1">
      <c r="A573" s="4">
        <v>570</v>
      </c>
      <c r="B573" s="3" t="str">
        <f>"李菲"</f>
        <v>李菲</v>
      </c>
      <c r="C573" s="3" t="s">
        <v>440</v>
      </c>
      <c r="D573" s="3" t="s">
        <v>581</v>
      </c>
      <c r="E573" s="4" t="s">
        <v>9</v>
      </c>
    </row>
    <row r="574" spans="1:5" ht="24.75" customHeight="1">
      <c r="A574" s="4">
        <v>571</v>
      </c>
      <c r="B574" s="3" t="str">
        <f>"李玲"</f>
        <v>李玲</v>
      </c>
      <c r="C574" s="3" t="s">
        <v>440</v>
      </c>
      <c r="D574" s="3" t="s">
        <v>582</v>
      </c>
      <c r="E574" s="4" t="s">
        <v>9</v>
      </c>
    </row>
    <row r="575" spans="1:5" ht="24.75" customHeight="1">
      <c r="A575" s="4">
        <v>572</v>
      </c>
      <c r="B575" s="3" t="str">
        <f>"何翠芳"</f>
        <v>何翠芳</v>
      </c>
      <c r="C575" s="5" t="s">
        <v>583</v>
      </c>
      <c r="D575" s="3" t="s">
        <v>584</v>
      </c>
      <c r="E575" s="4" t="s">
        <v>292</v>
      </c>
    </row>
    <row r="576" spans="1:5" ht="24.75" customHeight="1">
      <c r="A576" s="4">
        <v>573</v>
      </c>
      <c r="B576" s="3" t="str">
        <f>"林萍萍"</f>
        <v>林萍萍</v>
      </c>
      <c r="C576" s="3" t="s">
        <v>585</v>
      </c>
      <c r="D576" s="3" t="s">
        <v>586</v>
      </c>
      <c r="E576" s="4" t="s">
        <v>9</v>
      </c>
    </row>
    <row r="577" spans="1:5" ht="24.75" customHeight="1">
      <c r="A577" s="4">
        <v>574</v>
      </c>
      <c r="B577" s="3" t="str">
        <f>"陈淑娩"</f>
        <v>陈淑娩</v>
      </c>
      <c r="C577" s="3" t="s">
        <v>585</v>
      </c>
      <c r="D577" s="3" t="s">
        <v>587</v>
      </c>
      <c r="E577" s="4" t="s">
        <v>9</v>
      </c>
    </row>
    <row r="578" spans="1:5" ht="24.75" customHeight="1">
      <c r="A578" s="4">
        <v>575</v>
      </c>
      <c r="B578" s="3" t="str">
        <f>"吴小通"</f>
        <v>吴小通</v>
      </c>
      <c r="C578" s="3" t="s">
        <v>585</v>
      </c>
      <c r="D578" s="3" t="s">
        <v>588</v>
      </c>
      <c r="E578" s="4" t="s">
        <v>9</v>
      </c>
    </row>
    <row r="579" spans="1:5" ht="24.75" customHeight="1">
      <c r="A579" s="4">
        <v>576</v>
      </c>
      <c r="B579" s="3" t="str">
        <f>"孙伟"</f>
        <v>孙伟</v>
      </c>
      <c r="C579" s="3" t="s">
        <v>585</v>
      </c>
      <c r="D579" s="3" t="s">
        <v>589</v>
      </c>
      <c r="E579" s="4" t="s">
        <v>9</v>
      </c>
    </row>
    <row r="580" spans="1:5" ht="24.75" customHeight="1">
      <c r="A580" s="4">
        <v>577</v>
      </c>
      <c r="B580" s="3" t="str">
        <f>"黄文玉"</f>
        <v>黄文玉</v>
      </c>
      <c r="C580" s="3" t="s">
        <v>585</v>
      </c>
      <c r="D580" s="3" t="s">
        <v>590</v>
      </c>
      <c r="E580" s="4" t="s">
        <v>9</v>
      </c>
    </row>
    <row r="581" spans="1:5" ht="24.75" customHeight="1">
      <c r="A581" s="4">
        <v>578</v>
      </c>
      <c r="B581" s="3" t="str">
        <f>"王冰雪"</f>
        <v>王冰雪</v>
      </c>
      <c r="C581" s="3" t="s">
        <v>585</v>
      </c>
      <c r="D581" s="3" t="s">
        <v>591</v>
      </c>
      <c r="E581" s="4" t="s">
        <v>9</v>
      </c>
    </row>
    <row r="582" spans="1:5" ht="24.75" customHeight="1">
      <c r="A582" s="4">
        <v>579</v>
      </c>
      <c r="B582" s="3" t="str">
        <f>"毕瑞"</f>
        <v>毕瑞</v>
      </c>
      <c r="C582" s="3" t="s">
        <v>585</v>
      </c>
      <c r="D582" s="3" t="s">
        <v>592</v>
      </c>
      <c r="E582" s="4" t="s">
        <v>9</v>
      </c>
    </row>
    <row r="583" spans="1:5" ht="24.75" customHeight="1">
      <c r="A583" s="4">
        <v>580</v>
      </c>
      <c r="B583" s="3" t="str">
        <f>"赵颖琪"</f>
        <v>赵颖琪</v>
      </c>
      <c r="C583" s="3" t="s">
        <v>585</v>
      </c>
      <c r="D583" s="3" t="s">
        <v>593</v>
      </c>
      <c r="E583" s="4" t="s">
        <v>9</v>
      </c>
    </row>
    <row r="584" spans="1:5" ht="24.75" customHeight="1">
      <c r="A584" s="4">
        <v>581</v>
      </c>
      <c r="B584" s="3" t="str">
        <f>"符冠卿"</f>
        <v>符冠卿</v>
      </c>
      <c r="C584" s="3" t="s">
        <v>585</v>
      </c>
      <c r="D584" s="3" t="s">
        <v>594</v>
      </c>
      <c r="E584" s="4" t="s">
        <v>9</v>
      </c>
    </row>
    <row r="585" spans="1:5" ht="24.75" customHeight="1">
      <c r="A585" s="4">
        <v>582</v>
      </c>
      <c r="B585" s="3" t="str">
        <f>"马丽少"</f>
        <v>马丽少</v>
      </c>
      <c r="C585" s="3" t="s">
        <v>585</v>
      </c>
      <c r="D585" s="3" t="s">
        <v>595</v>
      </c>
      <c r="E585" s="4" t="s">
        <v>9</v>
      </c>
    </row>
    <row r="586" spans="1:5" ht="24.75" customHeight="1">
      <c r="A586" s="4">
        <v>583</v>
      </c>
      <c r="B586" s="3" t="str">
        <f>"何发川"</f>
        <v>何发川</v>
      </c>
      <c r="C586" s="3" t="s">
        <v>585</v>
      </c>
      <c r="D586" s="3" t="s">
        <v>596</v>
      </c>
      <c r="E586" s="4" t="s">
        <v>9</v>
      </c>
    </row>
    <row r="587" spans="1:5" ht="24.75" customHeight="1">
      <c r="A587" s="4">
        <v>584</v>
      </c>
      <c r="B587" s="3" t="str">
        <f>"袁机宇"</f>
        <v>袁机宇</v>
      </c>
      <c r="C587" s="3" t="s">
        <v>597</v>
      </c>
      <c r="D587" s="3" t="s">
        <v>598</v>
      </c>
      <c r="E587" s="4" t="s">
        <v>9</v>
      </c>
    </row>
    <row r="588" spans="1:5" ht="24.75" customHeight="1">
      <c r="A588" s="4">
        <v>585</v>
      </c>
      <c r="B588" s="3" t="str">
        <f>"李梦倩"</f>
        <v>李梦倩</v>
      </c>
      <c r="C588" s="3" t="s">
        <v>597</v>
      </c>
      <c r="D588" s="3" t="s">
        <v>599</v>
      </c>
      <c r="E588" s="4" t="s">
        <v>9</v>
      </c>
    </row>
    <row r="589" spans="1:5" ht="24.75" customHeight="1">
      <c r="A589" s="4">
        <v>586</v>
      </c>
      <c r="B589" s="3" t="str">
        <f>"陈凯"</f>
        <v>陈凯</v>
      </c>
      <c r="C589" s="3" t="s">
        <v>597</v>
      </c>
      <c r="D589" s="3" t="s">
        <v>600</v>
      </c>
      <c r="E589" s="4" t="s">
        <v>9</v>
      </c>
    </row>
    <row r="590" spans="1:5" ht="24.75" customHeight="1">
      <c r="A590" s="4">
        <v>587</v>
      </c>
      <c r="B590" s="3" t="str">
        <f>"宋明俊"</f>
        <v>宋明俊</v>
      </c>
      <c r="C590" s="3" t="s">
        <v>597</v>
      </c>
      <c r="D590" s="3" t="s">
        <v>601</v>
      </c>
      <c r="E590" s="4" t="s">
        <v>9</v>
      </c>
    </row>
    <row r="591" spans="1:5" ht="24.75" customHeight="1">
      <c r="A591" s="4">
        <v>588</v>
      </c>
      <c r="B591" s="3" t="str">
        <f>"符哲"</f>
        <v>符哲</v>
      </c>
      <c r="C591" s="3" t="s">
        <v>597</v>
      </c>
      <c r="D591" s="3" t="s">
        <v>602</v>
      </c>
      <c r="E591" s="4" t="s">
        <v>9</v>
      </c>
    </row>
    <row r="592" spans="1:5" ht="24.75" customHeight="1">
      <c r="A592" s="4">
        <v>589</v>
      </c>
      <c r="B592" s="3" t="str">
        <f>"李天翔"</f>
        <v>李天翔</v>
      </c>
      <c r="C592" s="3" t="s">
        <v>597</v>
      </c>
      <c r="D592" s="3" t="s">
        <v>603</v>
      </c>
      <c r="E592" s="4" t="s">
        <v>9</v>
      </c>
    </row>
    <row r="593" spans="1:5" ht="24.75" customHeight="1">
      <c r="A593" s="4">
        <v>590</v>
      </c>
      <c r="B593" s="3" t="str">
        <f>"黄腾达"</f>
        <v>黄腾达</v>
      </c>
      <c r="C593" s="3" t="s">
        <v>597</v>
      </c>
      <c r="D593" s="3" t="s">
        <v>604</v>
      </c>
      <c r="E593" s="4" t="s">
        <v>9</v>
      </c>
    </row>
    <row r="594" spans="1:5" ht="24.75" customHeight="1">
      <c r="A594" s="4">
        <v>591</v>
      </c>
      <c r="B594" s="3" t="str">
        <f>"温宁"</f>
        <v>温宁</v>
      </c>
      <c r="C594" s="3" t="s">
        <v>597</v>
      </c>
      <c r="D594" s="3" t="s">
        <v>605</v>
      </c>
      <c r="E594" s="4" t="s">
        <v>9</v>
      </c>
    </row>
    <row r="595" spans="1:5" ht="24.75" customHeight="1">
      <c r="A595" s="4">
        <v>592</v>
      </c>
      <c r="B595" s="3" t="str">
        <f>"许霜霜"</f>
        <v>许霜霜</v>
      </c>
      <c r="C595" s="3" t="s">
        <v>606</v>
      </c>
      <c r="D595" s="3" t="s">
        <v>607</v>
      </c>
      <c r="E595" s="4" t="s">
        <v>9</v>
      </c>
    </row>
    <row r="596" spans="1:5" ht="24.75" customHeight="1">
      <c r="A596" s="4">
        <v>593</v>
      </c>
      <c r="B596" s="3" t="str">
        <f>"李航"</f>
        <v>李航</v>
      </c>
      <c r="C596" s="3" t="s">
        <v>606</v>
      </c>
      <c r="D596" s="3" t="s">
        <v>608</v>
      </c>
      <c r="E596" s="4" t="s">
        <v>9</v>
      </c>
    </row>
    <row r="597" spans="1:5" ht="24.75" customHeight="1">
      <c r="A597" s="4">
        <v>594</v>
      </c>
      <c r="B597" s="3" t="str">
        <f>"刘文君"</f>
        <v>刘文君</v>
      </c>
      <c r="C597" s="3" t="s">
        <v>606</v>
      </c>
      <c r="D597" s="3" t="s">
        <v>609</v>
      </c>
      <c r="E597" s="4" t="s">
        <v>9</v>
      </c>
    </row>
    <row r="598" spans="1:5" ht="24.75" customHeight="1">
      <c r="A598" s="4">
        <v>595</v>
      </c>
      <c r="B598" s="3" t="str">
        <f>"何文华"</f>
        <v>何文华</v>
      </c>
      <c r="C598" s="3" t="s">
        <v>606</v>
      </c>
      <c r="D598" s="3" t="s">
        <v>610</v>
      </c>
      <c r="E598" s="4" t="s">
        <v>9</v>
      </c>
    </row>
    <row r="599" spans="1:5" ht="24.75" customHeight="1">
      <c r="A599" s="4">
        <v>596</v>
      </c>
      <c r="B599" s="3" t="str">
        <f>"李甜甜"</f>
        <v>李甜甜</v>
      </c>
      <c r="C599" s="3" t="s">
        <v>606</v>
      </c>
      <c r="D599" s="3" t="s">
        <v>611</v>
      </c>
      <c r="E599" s="4" t="s">
        <v>9</v>
      </c>
    </row>
    <row r="600" spans="1:5" ht="24.75" customHeight="1">
      <c r="A600" s="4">
        <v>597</v>
      </c>
      <c r="B600" s="3" t="str">
        <f>"吴清曼"</f>
        <v>吴清曼</v>
      </c>
      <c r="C600" s="3" t="s">
        <v>606</v>
      </c>
      <c r="D600" s="3" t="s">
        <v>612</v>
      </c>
      <c r="E600" s="4" t="s">
        <v>9</v>
      </c>
    </row>
    <row r="601" spans="1:5" ht="24.75" customHeight="1">
      <c r="A601" s="4">
        <v>598</v>
      </c>
      <c r="B601" s="3" t="str">
        <f>"陈小芳"</f>
        <v>陈小芳</v>
      </c>
      <c r="C601" s="3" t="s">
        <v>606</v>
      </c>
      <c r="D601" s="3" t="s">
        <v>613</v>
      </c>
      <c r="E601" s="4" t="s">
        <v>9</v>
      </c>
    </row>
    <row r="602" spans="1:5" ht="24.75" customHeight="1">
      <c r="A602" s="4">
        <v>599</v>
      </c>
      <c r="B602" s="3" t="str">
        <f>"郑智家"</f>
        <v>郑智家</v>
      </c>
      <c r="C602" s="3" t="s">
        <v>606</v>
      </c>
      <c r="D602" s="3" t="s">
        <v>614</v>
      </c>
      <c r="E602" s="4" t="s">
        <v>9</v>
      </c>
    </row>
    <row r="603" spans="1:5" ht="24.75" customHeight="1">
      <c r="A603" s="4">
        <v>600</v>
      </c>
      <c r="B603" s="3" t="str">
        <f>"徐玉婷"</f>
        <v>徐玉婷</v>
      </c>
      <c r="C603" s="3" t="s">
        <v>606</v>
      </c>
      <c r="D603" s="3" t="s">
        <v>615</v>
      </c>
      <c r="E603" s="4" t="s">
        <v>9</v>
      </c>
    </row>
    <row r="604" spans="1:5" ht="24.75" customHeight="1">
      <c r="A604" s="4">
        <v>601</v>
      </c>
      <c r="B604" s="3" t="str">
        <f>"李晓惠"</f>
        <v>李晓惠</v>
      </c>
      <c r="C604" s="3" t="s">
        <v>606</v>
      </c>
      <c r="D604" s="3" t="s">
        <v>616</v>
      </c>
      <c r="E604" s="4" t="s">
        <v>9</v>
      </c>
    </row>
    <row r="605" spans="1:5" ht="24.75" customHeight="1">
      <c r="A605" s="4">
        <v>602</v>
      </c>
      <c r="B605" s="3" t="str">
        <f>"王长慧"</f>
        <v>王长慧</v>
      </c>
      <c r="C605" s="3" t="s">
        <v>606</v>
      </c>
      <c r="D605" s="3" t="s">
        <v>617</v>
      </c>
      <c r="E605" s="4" t="s">
        <v>9</v>
      </c>
    </row>
    <row r="606" spans="1:5" ht="24.75" customHeight="1">
      <c r="A606" s="4">
        <v>603</v>
      </c>
      <c r="B606" s="3" t="str">
        <f>"吴冠怀"</f>
        <v>吴冠怀</v>
      </c>
      <c r="C606" s="3" t="s">
        <v>606</v>
      </c>
      <c r="D606" s="3" t="s">
        <v>618</v>
      </c>
      <c r="E606" s="4" t="s">
        <v>9</v>
      </c>
    </row>
    <row r="607" spans="1:5" ht="24.75" customHeight="1">
      <c r="A607" s="4">
        <v>604</v>
      </c>
      <c r="B607" s="3" t="str">
        <f>"杨沐雨"</f>
        <v>杨沐雨</v>
      </c>
      <c r="C607" s="3" t="s">
        <v>606</v>
      </c>
      <c r="D607" s="3" t="s">
        <v>619</v>
      </c>
      <c r="E607" s="4" t="s">
        <v>9</v>
      </c>
    </row>
    <row r="608" spans="1:5" ht="24.75" customHeight="1">
      <c r="A608" s="4">
        <v>605</v>
      </c>
      <c r="B608" s="3" t="str">
        <f>"范智敏"</f>
        <v>范智敏</v>
      </c>
      <c r="C608" s="3" t="s">
        <v>606</v>
      </c>
      <c r="D608" s="3" t="s">
        <v>620</v>
      </c>
      <c r="E608" s="4" t="s">
        <v>9</v>
      </c>
    </row>
    <row r="609" spans="1:5" ht="24.75" customHeight="1">
      <c r="A609" s="4">
        <v>606</v>
      </c>
      <c r="B609" s="3" t="str">
        <f>"王长宝"</f>
        <v>王长宝</v>
      </c>
      <c r="C609" s="3" t="s">
        <v>621</v>
      </c>
      <c r="D609" s="3" t="s">
        <v>622</v>
      </c>
      <c r="E609" s="4" t="s">
        <v>9</v>
      </c>
    </row>
    <row r="610" spans="1:5" ht="24.75" customHeight="1">
      <c r="A610" s="4">
        <v>607</v>
      </c>
      <c r="B610" s="3" t="str">
        <f>"陈智燕"</f>
        <v>陈智燕</v>
      </c>
      <c r="C610" s="3" t="s">
        <v>621</v>
      </c>
      <c r="D610" s="3" t="s">
        <v>623</v>
      </c>
      <c r="E610" s="4" t="s">
        <v>9</v>
      </c>
    </row>
    <row r="611" spans="1:5" ht="24.75" customHeight="1">
      <c r="A611" s="4">
        <v>608</v>
      </c>
      <c r="B611" s="3" t="str">
        <f>"刘晓慧"</f>
        <v>刘晓慧</v>
      </c>
      <c r="C611" s="3" t="s">
        <v>621</v>
      </c>
      <c r="D611" s="3" t="s">
        <v>624</v>
      </c>
      <c r="E611" s="4" t="s">
        <v>9</v>
      </c>
    </row>
    <row r="612" spans="1:5" ht="24.75" customHeight="1">
      <c r="A612" s="4">
        <v>609</v>
      </c>
      <c r="B612" s="3" t="str">
        <f>"李喆"</f>
        <v>李喆</v>
      </c>
      <c r="C612" s="3" t="s">
        <v>621</v>
      </c>
      <c r="D612" s="3" t="s">
        <v>625</v>
      </c>
      <c r="E612" s="4" t="s">
        <v>9</v>
      </c>
    </row>
    <row r="613" spans="1:5" ht="24.75" customHeight="1">
      <c r="A613" s="4">
        <v>610</v>
      </c>
      <c r="B613" s="3" t="str">
        <f>"陈远哲"</f>
        <v>陈远哲</v>
      </c>
      <c r="C613" s="3" t="s">
        <v>621</v>
      </c>
      <c r="D613" s="3" t="s">
        <v>626</v>
      </c>
      <c r="E613" s="4" t="s">
        <v>9</v>
      </c>
    </row>
    <row r="614" spans="1:5" ht="24.75" customHeight="1">
      <c r="A614" s="4">
        <v>611</v>
      </c>
      <c r="B614" s="3" t="str">
        <f>"韩唯一"</f>
        <v>韩唯一</v>
      </c>
      <c r="C614" s="3" t="s">
        <v>621</v>
      </c>
      <c r="D614" s="3" t="s">
        <v>627</v>
      </c>
      <c r="E614" s="4" t="s">
        <v>9</v>
      </c>
    </row>
    <row r="615" spans="1:5" ht="24.75" customHeight="1">
      <c r="A615" s="4">
        <v>612</v>
      </c>
      <c r="B615" s="3" t="str">
        <f>"黄婷婷"</f>
        <v>黄婷婷</v>
      </c>
      <c r="C615" s="3" t="s">
        <v>621</v>
      </c>
      <c r="D615" s="3" t="s">
        <v>628</v>
      </c>
      <c r="E615" s="4" t="s">
        <v>9</v>
      </c>
    </row>
    <row r="616" spans="1:5" ht="24.75" customHeight="1">
      <c r="A616" s="4">
        <v>613</v>
      </c>
      <c r="B616" s="3" t="str">
        <f>"谷雨"</f>
        <v>谷雨</v>
      </c>
      <c r="C616" s="3" t="s">
        <v>621</v>
      </c>
      <c r="D616" s="3" t="s">
        <v>629</v>
      </c>
      <c r="E616" s="4" t="s">
        <v>9</v>
      </c>
    </row>
    <row r="617" spans="1:5" ht="24.75" customHeight="1">
      <c r="A617" s="4">
        <v>614</v>
      </c>
      <c r="B617" s="3" t="str">
        <f>"杜彦君"</f>
        <v>杜彦君</v>
      </c>
      <c r="C617" s="3" t="s">
        <v>621</v>
      </c>
      <c r="D617" s="3" t="s">
        <v>630</v>
      </c>
      <c r="E617" s="4" t="s">
        <v>9</v>
      </c>
    </row>
    <row r="618" spans="1:5" ht="24.75" customHeight="1">
      <c r="A618" s="4">
        <v>615</v>
      </c>
      <c r="B618" s="3" t="str">
        <f>"张慧妹"</f>
        <v>张慧妹</v>
      </c>
      <c r="C618" s="3" t="s">
        <v>621</v>
      </c>
      <c r="D618" s="3" t="s">
        <v>631</v>
      </c>
      <c r="E618" s="4" t="s">
        <v>9</v>
      </c>
    </row>
    <row r="619" spans="1:5" ht="24.75" customHeight="1">
      <c r="A619" s="4">
        <v>616</v>
      </c>
      <c r="B619" s="3" t="str">
        <f>"马鹏"</f>
        <v>马鹏</v>
      </c>
      <c r="C619" s="3" t="s">
        <v>621</v>
      </c>
      <c r="D619" s="3" t="s">
        <v>632</v>
      </c>
      <c r="E619" s="4" t="s">
        <v>9</v>
      </c>
    </row>
    <row r="620" spans="1:5" ht="24.75" customHeight="1">
      <c r="A620" s="4">
        <v>617</v>
      </c>
      <c r="B620" s="3" t="str">
        <f>"邱璐姚"</f>
        <v>邱璐姚</v>
      </c>
      <c r="C620" s="3" t="s">
        <v>633</v>
      </c>
      <c r="D620" s="3" t="s">
        <v>634</v>
      </c>
      <c r="E620" s="4" t="s">
        <v>9</v>
      </c>
    </row>
    <row r="621" spans="1:5" ht="24.75" customHeight="1">
      <c r="A621" s="4">
        <v>618</v>
      </c>
      <c r="B621" s="3" t="str">
        <f>"符永科"</f>
        <v>符永科</v>
      </c>
      <c r="C621" s="3" t="s">
        <v>633</v>
      </c>
      <c r="D621" s="3" t="s">
        <v>635</v>
      </c>
      <c r="E621" s="4" t="s">
        <v>9</v>
      </c>
    </row>
    <row r="622" spans="1:5" ht="24.75" customHeight="1">
      <c r="A622" s="4">
        <v>619</v>
      </c>
      <c r="B622" s="3" t="str">
        <f>"郭耀喜"</f>
        <v>郭耀喜</v>
      </c>
      <c r="C622" s="3" t="s">
        <v>633</v>
      </c>
      <c r="D622" s="3" t="s">
        <v>636</v>
      </c>
      <c r="E622" s="4" t="s">
        <v>9</v>
      </c>
    </row>
    <row r="623" spans="1:5" ht="24.75" customHeight="1">
      <c r="A623" s="4">
        <v>620</v>
      </c>
      <c r="B623" s="3" t="str">
        <f>"唐晓桐"</f>
        <v>唐晓桐</v>
      </c>
      <c r="C623" s="3" t="s">
        <v>633</v>
      </c>
      <c r="D623" s="3" t="s">
        <v>637</v>
      </c>
      <c r="E623" s="4" t="s">
        <v>9</v>
      </c>
    </row>
    <row r="624" spans="1:5" ht="24.75" customHeight="1">
      <c r="A624" s="4">
        <v>621</v>
      </c>
      <c r="B624" s="3" t="str">
        <f>"张琳"</f>
        <v>张琳</v>
      </c>
      <c r="C624" s="5" t="s">
        <v>638</v>
      </c>
      <c r="D624" s="3" t="s">
        <v>639</v>
      </c>
      <c r="E624" s="4" t="s">
        <v>292</v>
      </c>
    </row>
    <row r="625" spans="1:5" ht="24.75" customHeight="1">
      <c r="A625" s="4">
        <v>622</v>
      </c>
      <c r="B625" s="3" t="str">
        <f>"陈玲"</f>
        <v>陈玲</v>
      </c>
      <c r="C625" s="5" t="s">
        <v>638</v>
      </c>
      <c r="D625" s="3" t="s">
        <v>640</v>
      </c>
      <c r="E625" s="4" t="s">
        <v>292</v>
      </c>
    </row>
    <row r="626" spans="1:5" ht="24.75" customHeight="1">
      <c r="A626" s="4">
        <v>623</v>
      </c>
      <c r="B626" s="3" t="str">
        <f>"王小梅"</f>
        <v>王小梅</v>
      </c>
      <c r="C626" s="3" t="s">
        <v>641</v>
      </c>
      <c r="D626" s="3" t="s">
        <v>642</v>
      </c>
      <c r="E626" s="4" t="s">
        <v>9</v>
      </c>
    </row>
    <row r="627" spans="1:5" ht="24.75" customHeight="1">
      <c r="A627" s="4">
        <v>624</v>
      </c>
      <c r="B627" s="3" t="str">
        <f>"王燕婷"</f>
        <v>王燕婷</v>
      </c>
      <c r="C627" s="3" t="s">
        <v>641</v>
      </c>
      <c r="D627" s="3" t="s">
        <v>643</v>
      </c>
      <c r="E627" s="4" t="s">
        <v>9</v>
      </c>
    </row>
    <row r="628" spans="1:5" ht="24.75" customHeight="1">
      <c r="A628" s="4">
        <v>625</v>
      </c>
      <c r="B628" s="3" t="str">
        <f>"曾娇环"</f>
        <v>曾娇环</v>
      </c>
      <c r="C628" s="3" t="s">
        <v>641</v>
      </c>
      <c r="D628" s="3" t="s">
        <v>644</v>
      </c>
      <c r="E628" s="4" t="s">
        <v>9</v>
      </c>
    </row>
    <row r="629" spans="1:5" ht="24.75" customHeight="1">
      <c r="A629" s="4">
        <v>626</v>
      </c>
      <c r="B629" s="3" t="str">
        <f>"李子川"</f>
        <v>李子川</v>
      </c>
      <c r="C629" s="3" t="s">
        <v>641</v>
      </c>
      <c r="D629" s="3" t="s">
        <v>645</v>
      </c>
      <c r="E629" s="4" t="s">
        <v>9</v>
      </c>
    </row>
    <row r="630" spans="1:5" ht="24.75" customHeight="1">
      <c r="A630" s="4">
        <v>627</v>
      </c>
      <c r="B630" s="3" t="str">
        <f>"柯维贺"</f>
        <v>柯维贺</v>
      </c>
      <c r="C630" s="3" t="s">
        <v>641</v>
      </c>
      <c r="D630" s="3" t="s">
        <v>646</v>
      </c>
      <c r="E630" s="4" t="s">
        <v>9</v>
      </c>
    </row>
    <row r="631" spans="1:5" ht="24.75" customHeight="1">
      <c r="A631" s="4">
        <v>628</v>
      </c>
      <c r="B631" s="3" t="str">
        <f>"黄思"</f>
        <v>黄思</v>
      </c>
      <c r="C631" s="5" t="s">
        <v>647</v>
      </c>
      <c r="D631" s="3" t="s">
        <v>648</v>
      </c>
      <c r="E631" s="4" t="s">
        <v>292</v>
      </c>
    </row>
    <row r="632" spans="1:5" ht="24.75" customHeight="1">
      <c r="A632" s="4">
        <v>629</v>
      </c>
      <c r="B632" s="3" t="str">
        <f>"刘善裕"</f>
        <v>刘善裕</v>
      </c>
      <c r="C632" s="5" t="s">
        <v>649</v>
      </c>
      <c r="D632" s="3" t="s">
        <v>650</v>
      </c>
      <c r="E632" s="4" t="s">
        <v>292</v>
      </c>
    </row>
    <row r="633" spans="1:5" ht="24.75" customHeight="1">
      <c r="A633" s="4">
        <v>630</v>
      </c>
      <c r="B633" s="3" t="str">
        <f>"陈达谞"</f>
        <v>陈达谞</v>
      </c>
      <c r="C633" s="5" t="s">
        <v>649</v>
      </c>
      <c r="D633" s="3" t="s">
        <v>651</v>
      </c>
      <c r="E633" s="4" t="s">
        <v>292</v>
      </c>
    </row>
    <row r="634" spans="1:5" ht="24.75" customHeight="1">
      <c r="A634" s="4">
        <v>631</v>
      </c>
      <c r="B634" s="3" t="str">
        <f>"张丽媚"</f>
        <v>张丽媚</v>
      </c>
      <c r="C634" s="3" t="s">
        <v>652</v>
      </c>
      <c r="D634" s="3" t="s">
        <v>653</v>
      </c>
      <c r="E634" s="4" t="s">
        <v>9</v>
      </c>
    </row>
    <row r="635" spans="1:5" ht="24.75" customHeight="1">
      <c r="A635" s="4">
        <v>632</v>
      </c>
      <c r="B635" s="3" t="str">
        <f>"陈星"</f>
        <v>陈星</v>
      </c>
      <c r="C635" s="3" t="s">
        <v>652</v>
      </c>
      <c r="D635" s="3" t="s">
        <v>654</v>
      </c>
      <c r="E635" s="4" t="s">
        <v>9</v>
      </c>
    </row>
    <row r="636" spans="1:5" ht="24.75" customHeight="1">
      <c r="A636" s="4">
        <v>633</v>
      </c>
      <c r="B636" s="3" t="str">
        <f>"王婕"</f>
        <v>王婕</v>
      </c>
      <c r="C636" s="3" t="s">
        <v>652</v>
      </c>
      <c r="D636" s="3" t="s">
        <v>655</v>
      </c>
      <c r="E636" s="4" t="s">
        <v>9</v>
      </c>
    </row>
    <row r="637" spans="1:5" ht="24.75" customHeight="1">
      <c r="A637" s="4">
        <v>634</v>
      </c>
      <c r="B637" s="3" t="str">
        <f>"赵娟"</f>
        <v>赵娟</v>
      </c>
      <c r="C637" s="3" t="s">
        <v>652</v>
      </c>
      <c r="D637" s="3" t="s">
        <v>656</v>
      </c>
      <c r="E637" s="4" t="s">
        <v>9</v>
      </c>
    </row>
    <row r="638" spans="1:5" ht="24.75" customHeight="1">
      <c r="A638" s="4">
        <v>635</v>
      </c>
      <c r="B638" s="3" t="str">
        <f>"高策策"</f>
        <v>高策策</v>
      </c>
      <c r="C638" s="3" t="s">
        <v>652</v>
      </c>
      <c r="D638" s="3" t="s">
        <v>657</v>
      </c>
      <c r="E638" s="4" t="s">
        <v>9</v>
      </c>
    </row>
    <row r="639" spans="1:5" ht="24.75" customHeight="1">
      <c r="A639" s="4">
        <v>636</v>
      </c>
      <c r="B639" s="3" t="str">
        <f>"冉娟"</f>
        <v>冉娟</v>
      </c>
      <c r="C639" s="3" t="s">
        <v>652</v>
      </c>
      <c r="D639" s="3" t="s">
        <v>658</v>
      </c>
      <c r="E639" s="4" t="s">
        <v>9</v>
      </c>
    </row>
    <row r="640" spans="1:5" ht="24.75" customHeight="1">
      <c r="A640" s="4">
        <v>637</v>
      </c>
      <c r="B640" s="3" t="str">
        <f>"杨小欢"</f>
        <v>杨小欢</v>
      </c>
      <c r="C640" s="3" t="s">
        <v>652</v>
      </c>
      <c r="D640" s="3" t="s">
        <v>659</v>
      </c>
      <c r="E640" s="4" t="s">
        <v>9</v>
      </c>
    </row>
    <row r="641" spans="1:5" ht="24.75" customHeight="1">
      <c r="A641" s="4">
        <v>638</v>
      </c>
      <c r="B641" s="3" t="str">
        <f>"李杜哲"</f>
        <v>李杜哲</v>
      </c>
      <c r="C641" s="3" t="s">
        <v>652</v>
      </c>
      <c r="D641" s="3" t="s">
        <v>660</v>
      </c>
      <c r="E641" s="4" t="s">
        <v>9</v>
      </c>
    </row>
    <row r="642" spans="1:5" ht="24.75" customHeight="1">
      <c r="A642" s="4">
        <v>639</v>
      </c>
      <c r="B642" s="3" t="str">
        <f>"邓惠霖"</f>
        <v>邓惠霖</v>
      </c>
      <c r="C642" s="3" t="s">
        <v>652</v>
      </c>
      <c r="D642" s="3" t="s">
        <v>661</v>
      </c>
      <c r="E642" s="4" t="s">
        <v>9</v>
      </c>
    </row>
    <row r="643" spans="1:5" ht="24.75" customHeight="1">
      <c r="A643" s="4">
        <v>640</v>
      </c>
      <c r="B643" s="3" t="str">
        <f>"陈扬"</f>
        <v>陈扬</v>
      </c>
      <c r="C643" s="3" t="s">
        <v>652</v>
      </c>
      <c r="D643" s="3" t="s">
        <v>662</v>
      </c>
      <c r="E643" s="4" t="s">
        <v>9</v>
      </c>
    </row>
    <row r="644" spans="1:5" ht="24.75" customHeight="1">
      <c r="A644" s="4">
        <v>641</v>
      </c>
      <c r="B644" s="3" t="str">
        <f>"朱鹤龄"</f>
        <v>朱鹤龄</v>
      </c>
      <c r="C644" s="3" t="s">
        <v>652</v>
      </c>
      <c r="D644" s="3" t="s">
        <v>205</v>
      </c>
      <c r="E644" s="4" t="s">
        <v>9</v>
      </c>
    </row>
    <row r="645" spans="1:5" ht="24.75" customHeight="1">
      <c r="A645" s="4">
        <v>642</v>
      </c>
      <c r="B645" s="3" t="str">
        <f>"王晓翎"</f>
        <v>王晓翎</v>
      </c>
      <c r="C645" s="3" t="s">
        <v>652</v>
      </c>
      <c r="D645" s="3" t="s">
        <v>663</v>
      </c>
      <c r="E645" s="4" t="s">
        <v>9</v>
      </c>
    </row>
    <row r="646" spans="1:5" ht="24.75" customHeight="1">
      <c r="A646" s="4">
        <v>643</v>
      </c>
      <c r="B646" s="3" t="str">
        <f>"陈兰玉"</f>
        <v>陈兰玉</v>
      </c>
      <c r="C646" s="3" t="s">
        <v>652</v>
      </c>
      <c r="D646" s="3" t="s">
        <v>664</v>
      </c>
      <c r="E646" s="4" t="s">
        <v>9</v>
      </c>
    </row>
    <row r="647" spans="1:5" ht="24.75" customHeight="1">
      <c r="A647" s="4">
        <v>644</v>
      </c>
      <c r="B647" s="3" t="str">
        <f>"周乐涯"</f>
        <v>周乐涯</v>
      </c>
      <c r="C647" s="3" t="s">
        <v>652</v>
      </c>
      <c r="D647" s="3" t="s">
        <v>665</v>
      </c>
      <c r="E647" s="4" t="s">
        <v>9</v>
      </c>
    </row>
    <row r="648" spans="1:5" ht="24.75" customHeight="1">
      <c r="A648" s="4">
        <v>645</v>
      </c>
      <c r="B648" s="3" t="str">
        <f>"于海君"</f>
        <v>于海君</v>
      </c>
      <c r="C648" s="3" t="s">
        <v>666</v>
      </c>
      <c r="D648" s="3" t="s">
        <v>667</v>
      </c>
      <c r="E648" s="4" t="s">
        <v>9</v>
      </c>
    </row>
    <row r="649" spans="1:5" ht="24.75" customHeight="1">
      <c r="A649" s="4">
        <v>646</v>
      </c>
      <c r="B649" s="3" t="str">
        <f>"陈新新"</f>
        <v>陈新新</v>
      </c>
      <c r="C649" s="3" t="s">
        <v>666</v>
      </c>
      <c r="D649" s="3" t="s">
        <v>668</v>
      </c>
      <c r="E649" s="4" t="s">
        <v>9</v>
      </c>
    </row>
    <row r="650" spans="1:5" ht="24.75" customHeight="1">
      <c r="A650" s="4">
        <v>647</v>
      </c>
      <c r="B650" s="3" t="str">
        <f>"石莹莹"</f>
        <v>石莹莹</v>
      </c>
      <c r="C650" s="3" t="s">
        <v>666</v>
      </c>
      <c r="D650" s="3" t="s">
        <v>669</v>
      </c>
      <c r="E650" s="4" t="s">
        <v>9</v>
      </c>
    </row>
    <row r="651" spans="1:5" ht="24.75" customHeight="1">
      <c r="A651" s="4">
        <v>648</v>
      </c>
      <c r="B651" s="3" t="str">
        <f>"赵日妮"</f>
        <v>赵日妮</v>
      </c>
      <c r="C651" s="3" t="s">
        <v>666</v>
      </c>
      <c r="D651" s="3" t="s">
        <v>670</v>
      </c>
      <c r="E651" s="4" t="s">
        <v>9</v>
      </c>
    </row>
    <row r="652" spans="1:5" ht="24.75" customHeight="1">
      <c r="A652" s="4">
        <v>649</v>
      </c>
      <c r="B652" s="3" t="str">
        <f>"唐鸿南"</f>
        <v>唐鸿南</v>
      </c>
      <c r="C652" s="3" t="s">
        <v>666</v>
      </c>
      <c r="D652" s="3" t="s">
        <v>671</v>
      </c>
      <c r="E652" s="4" t="s">
        <v>9</v>
      </c>
    </row>
    <row r="653" spans="1:5" ht="24.75" customHeight="1">
      <c r="A653" s="4">
        <v>650</v>
      </c>
      <c r="B653" s="3" t="str">
        <f>"曾珊珊"</f>
        <v>曾珊珊</v>
      </c>
      <c r="C653" s="3" t="s">
        <v>666</v>
      </c>
      <c r="D653" s="3" t="s">
        <v>672</v>
      </c>
      <c r="E653" s="4" t="s">
        <v>9</v>
      </c>
    </row>
    <row r="654" spans="1:5" ht="24.75" customHeight="1">
      <c r="A654" s="4">
        <v>651</v>
      </c>
      <c r="B654" s="3" t="str">
        <f>"谢惠涛"</f>
        <v>谢惠涛</v>
      </c>
      <c r="C654" s="3" t="s">
        <v>666</v>
      </c>
      <c r="D654" s="3" t="s">
        <v>673</v>
      </c>
      <c r="E654" s="4" t="s">
        <v>9</v>
      </c>
    </row>
    <row r="655" spans="1:5" ht="24.75" customHeight="1">
      <c r="A655" s="4">
        <v>652</v>
      </c>
      <c r="B655" s="3" t="str">
        <f>"邢舒婷"</f>
        <v>邢舒婷</v>
      </c>
      <c r="C655" s="3" t="s">
        <v>674</v>
      </c>
      <c r="D655" s="3" t="s">
        <v>675</v>
      </c>
      <c r="E655" s="4" t="s">
        <v>9</v>
      </c>
    </row>
    <row r="656" spans="1:5" ht="24.75" customHeight="1">
      <c r="A656" s="4">
        <v>653</v>
      </c>
      <c r="B656" s="3" t="str">
        <f>"牛晴雪"</f>
        <v>牛晴雪</v>
      </c>
      <c r="C656" s="3" t="s">
        <v>674</v>
      </c>
      <c r="D656" s="3" t="s">
        <v>676</v>
      </c>
      <c r="E656" s="4" t="s">
        <v>9</v>
      </c>
    </row>
    <row r="657" spans="1:5" ht="24.75" customHeight="1">
      <c r="A657" s="4">
        <v>654</v>
      </c>
      <c r="B657" s="3" t="str">
        <f>"顾金钊"</f>
        <v>顾金钊</v>
      </c>
      <c r="C657" s="3" t="s">
        <v>674</v>
      </c>
      <c r="D657" s="3" t="s">
        <v>677</v>
      </c>
      <c r="E657" s="4" t="s">
        <v>9</v>
      </c>
    </row>
    <row r="658" spans="1:5" ht="24.75" customHeight="1">
      <c r="A658" s="4">
        <v>655</v>
      </c>
      <c r="B658" s="3" t="str">
        <f>"陈铭蔚"</f>
        <v>陈铭蔚</v>
      </c>
      <c r="C658" s="3" t="s">
        <v>678</v>
      </c>
      <c r="D658" s="3" t="s">
        <v>679</v>
      </c>
      <c r="E658" s="4" t="s">
        <v>9</v>
      </c>
    </row>
    <row r="659" spans="1:5" ht="24.75" customHeight="1">
      <c r="A659" s="4">
        <v>656</v>
      </c>
      <c r="B659" s="3" t="str">
        <f>"刘陈莉"</f>
        <v>刘陈莉</v>
      </c>
      <c r="C659" s="3" t="s">
        <v>678</v>
      </c>
      <c r="D659" s="3" t="s">
        <v>680</v>
      </c>
      <c r="E659" s="4" t="s">
        <v>9</v>
      </c>
    </row>
    <row r="660" spans="1:5" ht="24.75" customHeight="1">
      <c r="A660" s="4">
        <v>657</v>
      </c>
      <c r="B660" s="3" t="str">
        <f>"马敏敏"</f>
        <v>马敏敏</v>
      </c>
      <c r="C660" s="3" t="s">
        <v>678</v>
      </c>
      <c r="D660" s="3" t="s">
        <v>681</v>
      </c>
      <c r="E660" s="4" t="s">
        <v>9</v>
      </c>
    </row>
    <row r="661" spans="1:5" ht="24.75" customHeight="1">
      <c r="A661" s="4">
        <v>658</v>
      </c>
      <c r="B661" s="3" t="str">
        <f>"曾其生"</f>
        <v>曾其生</v>
      </c>
      <c r="C661" s="3" t="s">
        <v>678</v>
      </c>
      <c r="D661" s="3" t="s">
        <v>682</v>
      </c>
      <c r="E661" s="4" t="s">
        <v>9</v>
      </c>
    </row>
    <row r="662" spans="1:5" ht="24.75" customHeight="1">
      <c r="A662" s="4">
        <v>659</v>
      </c>
      <c r="B662" s="3" t="str">
        <f>"陈诗怡"</f>
        <v>陈诗怡</v>
      </c>
      <c r="C662" s="3" t="s">
        <v>678</v>
      </c>
      <c r="D662" s="3" t="s">
        <v>158</v>
      </c>
      <c r="E662" s="4" t="s">
        <v>9</v>
      </c>
    </row>
    <row r="663" spans="1:5" ht="24.75" customHeight="1">
      <c r="A663" s="4">
        <v>660</v>
      </c>
      <c r="B663" s="3" t="str">
        <f>"王慧娟"</f>
        <v>王慧娟</v>
      </c>
      <c r="C663" s="3" t="s">
        <v>678</v>
      </c>
      <c r="D663" s="3" t="s">
        <v>683</v>
      </c>
      <c r="E663" s="4" t="s">
        <v>9</v>
      </c>
    </row>
    <row r="664" spans="1:5" ht="24.75" customHeight="1">
      <c r="A664" s="4">
        <v>661</v>
      </c>
      <c r="B664" s="3" t="str">
        <f>"胡菲菲"</f>
        <v>胡菲菲</v>
      </c>
      <c r="C664" s="3" t="s">
        <v>678</v>
      </c>
      <c r="D664" s="3" t="s">
        <v>684</v>
      </c>
      <c r="E664" s="4" t="s">
        <v>9</v>
      </c>
    </row>
    <row r="665" spans="1:5" ht="24.75" customHeight="1">
      <c r="A665" s="4">
        <v>662</v>
      </c>
      <c r="B665" s="3" t="str">
        <f>"左春燕"</f>
        <v>左春燕</v>
      </c>
      <c r="C665" s="3" t="s">
        <v>678</v>
      </c>
      <c r="D665" s="3" t="s">
        <v>685</v>
      </c>
      <c r="E665" s="4" t="s">
        <v>9</v>
      </c>
    </row>
    <row r="666" spans="1:5" ht="24.75" customHeight="1">
      <c r="A666" s="4">
        <v>663</v>
      </c>
      <c r="B666" s="3" t="str">
        <f>"陈丽晶"</f>
        <v>陈丽晶</v>
      </c>
      <c r="C666" s="3" t="s">
        <v>678</v>
      </c>
      <c r="D666" s="3" t="s">
        <v>686</v>
      </c>
      <c r="E666" s="4" t="s">
        <v>9</v>
      </c>
    </row>
    <row r="667" spans="1:5" ht="24.75" customHeight="1">
      <c r="A667" s="4">
        <v>664</v>
      </c>
      <c r="B667" s="3" t="str">
        <f>"黄云清"</f>
        <v>黄云清</v>
      </c>
      <c r="C667" s="3" t="s">
        <v>678</v>
      </c>
      <c r="D667" s="3" t="s">
        <v>687</v>
      </c>
      <c r="E667" s="4" t="s">
        <v>9</v>
      </c>
    </row>
    <row r="668" spans="1:5" ht="24.75" customHeight="1">
      <c r="A668" s="4">
        <v>665</v>
      </c>
      <c r="B668" s="3" t="str">
        <f>"陈秀卿"</f>
        <v>陈秀卿</v>
      </c>
      <c r="C668" s="3" t="s">
        <v>678</v>
      </c>
      <c r="D668" s="3" t="s">
        <v>688</v>
      </c>
      <c r="E668" s="4" t="s">
        <v>9</v>
      </c>
    </row>
    <row r="669" spans="1:5" ht="24.75" customHeight="1">
      <c r="A669" s="4">
        <v>666</v>
      </c>
      <c r="B669" s="3" t="str">
        <f>"秦亚茹"</f>
        <v>秦亚茹</v>
      </c>
      <c r="C669" s="3" t="s">
        <v>678</v>
      </c>
      <c r="D669" s="3" t="s">
        <v>689</v>
      </c>
      <c r="E669" s="4" t="s">
        <v>9</v>
      </c>
    </row>
    <row r="670" spans="1:5" ht="24.75" customHeight="1">
      <c r="A670" s="4">
        <v>667</v>
      </c>
      <c r="B670" s="3" t="str">
        <f>"张莉"</f>
        <v>张莉</v>
      </c>
      <c r="C670" s="3" t="s">
        <v>678</v>
      </c>
      <c r="D670" s="3" t="s">
        <v>30</v>
      </c>
      <c r="E670" s="4" t="s">
        <v>9</v>
      </c>
    </row>
    <row r="671" spans="1:5" ht="24.75" customHeight="1">
      <c r="A671" s="4">
        <v>668</v>
      </c>
      <c r="B671" s="3" t="str">
        <f>"王海玲"</f>
        <v>王海玲</v>
      </c>
      <c r="C671" s="3" t="s">
        <v>678</v>
      </c>
      <c r="D671" s="3" t="s">
        <v>690</v>
      </c>
      <c r="E671" s="4" t="s">
        <v>9</v>
      </c>
    </row>
    <row r="672" spans="1:5" ht="24.75" customHeight="1">
      <c r="A672" s="4">
        <v>669</v>
      </c>
      <c r="B672" s="3" t="str">
        <f>"丁晓楠"</f>
        <v>丁晓楠</v>
      </c>
      <c r="C672" s="3" t="s">
        <v>678</v>
      </c>
      <c r="D672" s="3" t="s">
        <v>691</v>
      </c>
      <c r="E672" s="4" t="s">
        <v>9</v>
      </c>
    </row>
    <row r="673" spans="1:5" ht="24.75" customHeight="1">
      <c r="A673" s="4">
        <v>670</v>
      </c>
      <c r="B673" s="3" t="str">
        <f>"陈清柳"</f>
        <v>陈清柳</v>
      </c>
      <c r="C673" s="3" t="s">
        <v>678</v>
      </c>
      <c r="D673" s="3" t="s">
        <v>692</v>
      </c>
      <c r="E673" s="4" t="s">
        <v>9</v>
      </c>
    </row>
    <row r="674" spans="1:5" ht="24.75" customHeight="1">
      <c r="A674" s="4">
        <v>671</v>
      </c>
      <c r="B674" s="3" t="str">
        <f>"卓婷婷"</f>
        <v>卓婷婷</v>
      </c>
      <c r="C674" s="3" t="s">
        <v>678</v>
      </c>
      <c r="D674" s="3" t="s">
        <v>504</v>
      </c>
      <c r="E674" s="4" t="s">
        <v>9</v>
      </c>
    </row>
    <row r="675" spans="1:5" ht="24.75" customHeight="1">
      <c r="A675" s="4">
        <v>672</v>
      </c>
      <c r="B675" s="3" t="str">
        <f>"伍思妮"</f>
        <v>伍思妮</v>
      </c>
      <c r="C675" s="3" t="s">
        <v>678</v>
      </c>
      <c r="D675" s="3" t="s">
        <v>693</v>
      </c>
      <c r="E675" s="4" t="s">
        <v>9</v>
      </c>
    </row>
    <row r="676" spans="1:5" ht="24.75" customHeight="1">
      <c r="A676" s="4">
        <v>673</v>
      </c>
      <c r="B676" s="3" t="str">
        <f>"符丽选"</f>
        <v>符丽选</v>
      </c>
      <c r="C676" s="3" t="s">
        <v>678</v>
      </c>
      <c r="D676" s="3" t="s">
        <v>694</v>
      </c>
      <c r="E676" s="4" t="s">
        <v>9</v>
      </c>
    </row>
    <row r="677" spans="1:5" ht="24.75" customHeight="1">
      <c r="A677" s="4">
        <v>674</v>
      </c>
      <c r="B677" s="3" t="str">
        <f>"王艺婷"</f>
        <v>王艺婷</v>
      </c>
      <c r="C677" s="3" t="s">
        <v>678</v>
      </c>
      <c r="D677" s="3" t="s">
        <v>695</v>
      </c>
      <c r="E677" s="4" t="s">
        <v>9</v>
      </c>
    </row>
    <row r="678" spans="1:5" ht="24.75" customHeight="1">
      <c r="A678" s="4">
        <v>675</v>
      </c>
      <c r="B678" s="3" t="str">
        <f>"林钰"</f>
        <v>林钰</v>
      </c>
      <c r="C678" s="3" t="s">
        <v>678</v>
      </c>
      <c r="D678" s="3" t="s">
        <v>696</v>
      </c>
      <c r="E678" s="4" t="s">
        <v>9</v>
      </c>
    </row>
    <row r="679" spans="1:5" ht="24.75" customHeight="1">
      <c r="A679" s="4">
        <v>676</v>
      </c>
      <c r="B679" s="3" t="str">
        <f>"苏刘青"</f>
        <v>苏刘青</v>
      </c>
      <c r="C679" s="3" t="s">
        <v>678</v>
      </c>
      <c r="D679" s="3" t="s">
        <v>697</v>
      </c>
      <c r="E679" s="4" t="s">
        <v>9</v>
      </c>
    </row>
    <row r="680" spans="1:5" ht="24.75" customHeight="1">
      <c r="A680" s="4">
        <v>677</v>
      </c>
      <c r="B680" s="3" t="str">
        <f>"陈尼"</f>
        <v>陈尼</v>
      </c>
      <c r="C680" s="3" t="s">
        <v>678</v>
      </c>
      <c r="D680" s="3" t="s">
        <v>698</v>
      </c>
      <c r="E680" s="4" t="s">
        <v>9</v>
      </c>
    </row>
    <row r="681" spans="1:5" ht="24.75" customHeight="1">
      <c r="A681" s="4">
        <v>678</v>
      </c>
      <c r="B681" s="3" t="str">
        <f>"冯慧丹"</f>
        <v>冯慧丹</v>
      </c>
      <c r="C681" s="3" t="s">
        <v>678</v>
      </c>
      <c r="D681" s="3" t="s">
        <v>699</v>
      </c>
      <c r="E681" s="4" t="s">
        <v>9</v>
      </c>
    </row>
    <row r="682" spans="1:5" ht="24.75" customHeight="1">
      <c r="A682" s="4">
        <v>679</v>
      </c>
      <c r="B682" s="3" t="str">
        <f>"徐明月"</f>
        <v>徐明月</v>
      </c>
      <c r="C682" s="3" t="s">
        <v>678</v>
      </c>
      <c r="D682" s="3" t="s">
        <v>700</v>
      </c>
      <c r="E682" s="4" t="s">
        <v>9</v>
      </c>
    </row>
    <row r="683" spans="1:5" ht="24.75" customHeight="1">
      <c r="A683" s="4">
        <v>680</v>
      </c>
      <c r="B683" s="3" t="str">
        <f>"成甜"</f>
        <v>成甜</v>
      </c>
      <c r="C683" s="3" t="s">
        <v>678</v>
      </c>
      <c r="D683" s="3" t="s">
        <v>701</v>
      </c>
      <c r="E683" s="4" t="s">
        <v>9</v>
      </c>
    </row>
    <row r="684" spans="1:5" ht="24.75" customHeight="1">
      <c r="A684" s="4">
        <v>681</v>
      </c>
      <c r="B684" s="3" t="str">
        <f>"吴雪"</f>
        <v>吴雪</v>
      </c>
      <c r="C684" s="3" t="s">
        <v>678</v>
      </c>
      <c r="D684" s="3" t="s">
        <v>686</v>
      </c>
      <c r="E684" s="4" t="s">
        <v>9</v>
      </c>
    </row>
    <row r="685" spans="1:5" ht="24.75" customHeight="1">
      <c r="A685" s="4">
        <v>682</v>
      </c>
      <c r="B685" s="3" t="str">
        <f>"苏秋梅"</f>
        <v>苏秋梅</v>
      </c>
      <c r="C685" s="3" t="s">
        <v>678</v>
      </c>
      <c r="D685" s="3" t="s">
        <v>702</v>
      </c>
      <c r="E685" s="4" t="s">
        <v>9</v>
      </c>
    </row>
    <row r="686" spans="1:5" ht="24.75" customHeight="1">
      <c r="A686" s="4">
        <v>683</v>
      </c>
      <c r="B686" s="3" t="str">
        <f>"王少葵"</f>
        <v>王少葵</v>
      </c>
      <c r="C686" s="3" t="s">
        <v>678</v>
      </c>
      <c r="D686" s="3" t="s">
        <v>703</v>
      </c>
      <c r="E686" s="4" t="s">
        <v>9</v>
      </c>
    </row>
    <row r="687" spans="1:5" ht="24.75" customHeight="1">
      <c r="A687" s="4">
        <v>684</v>
      </c>
      <c r="B687" s="3" t="str">
        <f>"梁乾英"</f>
        <v>梁乾英</v>
      </c>
      <c r="C687" s="3" t="s">
        <v>678</v>
      </c>
      <c r="D687" s="3" t="s">
        <v>704</v>
      </c>
      <c r="E687" s="4" t="s">
        <v>9</v>
      </c>
    </row>
    <row r="688" spans="1:5" ht="24.75" customHeight="1">
      <c r="A688" s="4">
        <v>685</v>
      </c>
      <c r="B688" s="3" t="str">
        <f>"蒙颖盈"</f>
        <v>蒙颖盈</v>
      </c>
      <c r="C688" s="3" t="s">
        <v>678</v>
      </c>
      <c r="D688" s="3" t="s">
        <v>705</v>
      </c>
      <c r="E688" s="4" t="s">
        <v>9</v>
      </c>
    </row>
    <row r="689" spans="1:5" ht="24.75" customHeight="1">
      <c r="A689" s="4">
        <v>686</v>
      </c>
      <c r="B689" s="3" t="str">
        <f>"古庭玮"</f>
        <v>古庭玮</v>
      </c>
      <c r="C689" s="3" t="s">
        <v>678</v>
      </c>
      <c r="D689" s="3" t="s">
        <v>706</v>
      </c>
      <c r="E689" s="4" t="s">
        <v>9</v>
      </c>
    </row>
    <row r="690" spans="1:5" ht="24.75" customHeight="1">
      <c r="A690" s="4">
        <v>687</v>
      </c>
      <c r="B690" s="3" t="str">
        <f>"刘佳"</f>
        <v>刘佳</v>
      </c>
      <c r="C690" s="3" t="s">
        <v>678</v>
      </c>
      <c r="D690" s="3" t="s">
        <v>707</v>
      </c>
      <c r="E690" s="4" t="s">
        <v>9</v>
      </c>
    </row>
    <row r="691" spans="1:5" ht="24.75" customHeight="1">
      <c r="A691" s="4">
        <v>688</v>
      </c>
      <c r="B691" s="3" t="str">
        <f>"施敏"</f>
        <v>施敏</v>
      </c>
      <c r="C691" s="3" t="s">
        <v>678</v>
      </c>
      <c r="D691" s="3" t="s">
        <v>708</v>
      </c>
      <c r="E691" s="4" t="s">
        <v>9</v>
      </c>
    </row>
    <row r="692" spans="1:5" ht="24.75" customHeight="1">
      <c r="A692" s="4">
        <v>689</v>
      </c>
      <c r="B692" s="3" t="str">
        <f>"王锡紫"</f>
        <v>王锡紫</v>
      </c>
      <c r="C692" s="3" t="s">
        <v>678</v>
      </c>
      <c r="D692" s="3" t="s">
        <v>709</v>
      </c>
      <c r="E692" s="4" t="s">
        <v>9</v>
      </c>
    </row>
    <row r="693" spans="1:5" ht="24.75" customHeight="1">
      <c r="A693" s="4">
        <v>690</v>
      </c>
      <c r="B693" s="3" t="str">
        <f>"李钰莹"</f>
        <v>李钰莹</v>
      </c>
      <c r="C693" s="3" t="s">
        <v>678</v>
      </c>
      <c r="D693" s="3" t="s">
        <v>710</v>
      </c>
      <c r="E693" s="4" t="s">
        <v>9</v>
      </c>
    </row>
    <row r="694" spans="1:5" ht="24.75" customHeight="1">
      <c r="A694" s="4">
        <v>691</v>
      </c>
      <c r="B694" s="3" t="str">
        <f>"邝丽彬"</f>
        <v>邝丽彬</v>
      </c>
      <c r="C694" s="3" t="s">
        <v>678</v>
      </c>
      <c r="D694" s="3" t="s">
        <v>711</v>
      </c>
      <c r="E694" s="4" t="s">
        <v>9</v>
      </c>
    </row>
    <row r="695" spans="1:5" ht="24.75" customHeight="1">
      <c r="A695" s="4">
        <v>692</v>
      </c>
      <c r="B695" s="3" t="str">
        <f>"黎文宽"</f>
        <v>黎文宽</v>
      </c>
      <c r="C695" s="3" t="s">
        <v>678</v>
      </c>
      <c r="D695" s="3" t="s">
        <v>712</v>
      </c>
      <c r="E695" s="4" t="s">
        <v>9</v>
      </c>
    </row>
    <row r="696" spans="1:5" ht="24.75" customHeight="1">
      <c r="A696" s="4">
        <v>693</v>
      </c>
      <c r="B696" s="3" t="str">
        <f>"冼心雅"</f>
        <v>冼心雅</v>
      </c>
      <c r="C696" s="3" t="s">
        <v>678</v>
      </c>
      <c r="D696" s="3" t="s">
        <v>713</v>
      </c>
      <c r="E696" s="4" t="s">
        <v>9</v>
      </c>
    </row>
    <row r="697" spans="1:5" ht="24.75" customHeight="1">
      <c r="A697" s="4">
        <v>694</v>
      </c>
      <c r="B697" s="3" t="str">
        <f>"李咨蔓"</f>
        <v>李咨蔓</v>
      </c>
      <c r="C697" s="3" t="s">
        <v>678</v>
      </c>
      <c r="D697" s="3" t="s">
        <v>714</v>
      </c>
      <c r="E697" s="4" t="s">
        <v>9</v>
      </c>
    </row>
    <row r="698" spans="1:5" ht="24.75" customHeight="1">
      <c r="A698" s="4">
        <v>695</v>
      </c>
      <c r="B698" s="3" t="str">
        <f>"韦千云"</f>
        <v>韦千云</v>
      </c>
      <c r="C698" s="3" t="s">
        <v>678</v>
      </c>
      <c r="D698" s="3" t="s">
        <v>715</v>
      </c>
      <c r="E698" s="4" t="s">
        <v>9</v>
      </c>
    </row>
    <row r="699" spans="1:5" ht="24.75" customHeight="1">
      <c r="A699" s="4">
        <v>696</v>
      </c>
      <c r="B699" s="3" t="str">
        <f>"陈云娜"</f>
        <v>陈云娜</v>
      </c>
      <c r="C699" s="3" t="s">
        <v>678</v>
      </c>
      <c r="D699" s="3" t="s">
        <v>716</v>
      </c>
      <c r="E699" s="4" t="s">
        <v>9</v>
      </c>
    </row>
    <row r="700" spans="1:5" ht="24.75" customHeight="1">
      <c r="A700" s="4">
        <v>697</v>
      </c>
      <c r="B700" s="3" t="str">
        <f>"刘尧"</f>
        <v>刘尧</v>
      </c>
      <c r="C700" s="3" t="s">
        <v>678</v>
      </c>
      <c r="D700" s="3" t="s">
        <v>717</v>
      </c>
      <c r="E700" s="4" t="s">
        <v>9</v>
      </c>
    </row>
    <row r="701" spans="1:5" ht="24.75" customHeight="1">
      <c r="A701" s="4">
        <v>698</v>
      </c>
      <c r="B701" s="3" t="str">
        <f>"张宝月"</f>
        <v>张宝月</v>
      </c>
      <c r="C701" s="3" t="s">
        <v>718</v>
      </c>
      <c r="D701" s="3" t="s">
        <v>719</v>
      </c>
      <c r="E701" s="4" t="s">
        <v>9</v>
      </c>
    </row>
    <row r="702" spans="1:5" ht="24.75" customHeight="1">
      <c r="A702" s="4">
        <v>699</v>
      </c>
      <c r="B702" s="3" t="str">
        <f>"陈慧"</f>
        <v>陈慧</v>
      </c>
      <c r="C702" s="3" t="s">
        <v>718</v>
      </c>
      <c r="D702" s="3" t="s">
        <v>720</v>
      </c>
      <c r="E702" s="4" t="s">
        <v>9</v>
      </c>
    </row>
    <row r="703" spans="1:5" ht="24.75" customHeight="1">
      <c r="A703" s="4">
        <v>700</v>
      </c>
      <c r="B703" s="3" t="str">
        <f>"陈桂菲"</f>
        <v>陈桂菲</v>
      </c>
      <c r="C703" s="3" t="s">
        <v>718</v>
      </c>
      <c r="D703" s="3" t="s">
        <v>721</v>
      </c>
      <c r="E703" s="4" t="s">
        <v>9</v>
      </c>
    </row>
    <row r="704" spans="1:5" ht="24.75" customHeight="1">
      <c r="A704" s="4">
        <v>701</v>
      </c>
      <c r="B704" s="3" t="str">
        <f>"王海珠"</f>
        <v>王海珠</v>
      </c>
      <c r="C704" s="3" t="s">
        <v>718</v>
      </c>
      <c r="D704" s="3" t="s">
        <v>722</v>
      </c>
      <c r="E704" s="4" t="s">
        <v>9</v>
      </c>
    </row>
    <row r="705" spans="1:5" ht="24.75" customHeight="1">
      <c r="A705" s="4">
        <v>702</v>
      </c>
      <c r="B705" s="3" t="str">
        <f>"吕彦花"</f>
        <v>吕彦花</v>
      </c>
      <c r="C705" s="3" t="s">
        <v>718</v>
      </c>
      <c r="D705" s="3" t="s">
        <v>723</v>
      </c>
      <c r="E705" s="4" t="s">
        <v>9</v>
      </c>
    </row>
    <row r="706" spans="1:5" ht="24.75" customHeight="1">
      <c r="A706" s="4">
        <v>703</v>
      </c>
      <c r="B706" s="3" t="str">
        <f>"刘媛"</f>
        <v>刘媛</v>
      </c>
      <c r="C706" s="3" t="s">
        <v>718</v>
      </c>
      <c r="D706" s="3" t="s">
        <v>724</v>
      </c>
      <c r="E706" s="4" t="s">
        <v>9</v>
      </c>
    </row>
    <row r="707" spans="1:5" ht="24.75" customHeight="1">
      <c r="A707" s="4">
        <v>704</v>
      </c>
      <c r="B707" s="3" t="str">
        <f>"杨聪慧"</f>
        <v>杨聪慧</v>
      </c>
      <c r="C707" s="3" t="s">
        <v>718</v>
      </c>
      <c r="D707" s="3" t="s">
        <v>725</v>
      </c>
      <c r="E707" s="4" t="s">
        <v>9</v>
      </c>
    </row>
    <row r="708" spans="1:5" ht="24.75" customHeight="1">
      <c r="A708" s="4">
        <v>705</v>
      </c>
      <c r="B708" s="3" t="str">
        <f>"何小丽"</f>
        <v>何小丽</v>
      </c>
      <c r="C708" s="3" t="s">
        <v>718</v>
      </c>
      <c r="D708" s="3" t="s">
        <v>726</v>
      </c>
      <c r="E708" s="4" t="s">
        <v>9</v>
      </c>
    </row>
    <row r="709" spans="1:5" ht="24.75" customHeight="1">
      <c r="A709" s="4">
        <v>706</v>
      </c>
      <c r="B709" s="3" t="str">
        <f>"徐启铭"</f>
        <v>徐启铭</v>
      </c>
      <c r="C709" s="3" t="s">
        <v>727</v>
      </c>
      <c r="D709" s="3" t="s">
        <v>728</v>
      </c>
      <c r="E709" s="4" t="s">
        <v>9</v>
      </c>
    </row>
    <row r="710" spans="1:5" ht="24.75" customHeight="1">
      <c r="A710" s="4">
        <v>707</v>
      </c>
      <c r="B710" s="3" t="str">
        <f>"吴定秋"</f>
        <v>吴定秋</v>
      </c>
      <c r="C710" s="3" t="s">
        <v>727</v>
      </c>
      <c r="D710" s="3" t="s">
        <v>729</v>
      </c>
      <c r="E710" s="4" t="s">
        <v>9</v>
      </c>
    </row>
    <row r="711" spans="1:5" ht="24.75" customHeight="1">
      <c r="A711" s="4">
        <v>708</v>
      </c>
      <c r="B711" s="3" t="str">
        <f>"冯积汉"</f>
        <v>冯积汉</v>
      </c>
      <c r="C711" s="3" t="s">
        <v>727</v>
      </c>
      <c r="D711" s="3" t="s">
        <v>730</v>
      </c>
      <c r="E711" s="4" t="s">
        <v>9</v>
      </c>
    </row>
    <row r="712" spans="1:5" ht="24.75" customHeight="1">
      <c r="A712" s="4">
        <v>709</v>
      </c>
      <c r="B712" s="3" t="str">
        <f>"邓明达"</f>
        <v>邓明达</v>
      </c>
      <c r="C712" s="3" t="s">
        <v>727</v>
      </c>
      <c r="D712" s="3" t="s">
        <v>731</v>
      </c>
      <c r="E712" s="4" t="s">
        <v>9</v>
      </c>
    </row>
    <row r="713" spans="1:5" ht="24.75" customHeight="1">
      <c r="A713" s="4">
        <v>710</v>
      </c>
      <c r="B713" s="3" t="str">
        <f>"刘洋"</f>
        <v>刘洋</v>
      </c>
      <c r="C713" s="3" t="s">
        <v>727</v>
      </c>
      <c r="D713" s="3" t="s">
        <v>732</v>
      </c>
      <c r="E713" s="4" t="s">
        <v>9</v>
      </c>
    </row>
    <row r="714" spans="1:5" ht="24.75" customHeight="1">
      <c r="A714" s="4">
        <v>711</v>
      </c>
      <c r="B714" s="3" t="str">
        <f>"梁朝娜"</f>
        <v>梁朝娜</v>
      </c>
      <c r="C714" s="3" t="s">
        <v>727</v>
      </c>
      <c r="D714" s="3" t="s">
        <v>733</v>
      </c>
      <c r="E714" s="4" t="s">
        <v>9</v>
      </c>
    </row>
    <row r="715" spans="1:5" ht="24.75" customHeight="1">
      <c r="A715" s="4">
        <v>712</v>
      </c>
      <c r="B715" s="3" t="str">
        <f>"邵霞"</f>
        <v>邵霞</v>
      </c>
      <c r="C715" s="3" t="s">
        <v>727</v>
      </c>
      <c r="D715" s="3" t="s">
        <v>734</v>
      </c>
      <c r="E715" s="4" t="s">
        <v>9</v>
      </c>
    </row>
    <row r="716" spans="1:5" ht="24.75" customHeight="1">
      <c r="A716" s="4">
        <v>713</v>
      </c>
      <c r="B716" s="3" t="str">
        <f>"李珏"</f>
        <v>李珏</v>
      </c>
      <c r="C716" s="3" t="s">
        <v>727</v>
      </c>
      <c r="D716" s="3" t="s">
        <v>735</v>
      </c>
      <c r="E716" s="4" t="s">
        <v>9</v>
      </c>
    </row>
    <row r="717" spans="1:5" ht="24.75" customHeight="1">
      <c r="A717" s="4">
        <v>714</v>
      </c>
      <c r="B717" s="3" t="str">
        <f>"庞世彤"</f>
        <v>庞世彤</v>
      </c>
      <c r="C717" s="3" t="s">
        <v>727</v>
      </c>
      <c r="D717" s="3" t="s">
        <v>736</v>
      </c>
      <c r="E717" s="4" t="s">
        <v>9</v>
      </c>
    </row>
    <row r="718" spans="1:5" ht="24.75" customHeight="1">
      <c r="A718" s="4">
        <v>715</v>
      </c>
      <c r="B718" s="3" t="str">
        <f>"黄仁龙"</f>
        <v>黄仁龙</v>
      </c>
      <c r="C718" s="3" t="s">
        <v>727</v>
      </c>
      <c r="D718" s="3" t="s">
        <v>737</v>
      </c>
      <c r="E718" s="4" t="s">
        <v>9</v>
      </c>
    </row>
    <row r="719" spans="1:5" ht="24.75" customHeight="1">
      <c r="A719" s="4">
        <v>716</v>
      </c>
      <c r="B719" s="3" t="str">
        <f>"符莉萍"</f>
        <v>符莉萍</v>
      </c>
      <c r="C719" s="3" t="s">
        <v>727</v>
      </c>
      <c r="D719" s="3" t="s">
        <v>295</v>
      </c>
      <c r="E719" s="4" t="s">
        <v>9</v>
      </c>
    </row>
    <row r="720" spans="1:5" ht="24.75" customHeight="1">
      <c r="A720" s="4">
        <v>717</v>
      </c>
      <c r="B720" s="3" t="str">
        <f>"符裕诚"</f>
        <v>符裕诚</v>
      </c>
      <c r="C720" s="3" t="s">
        <v>727</v>
      </c>
      <c r="D720" s="3" t="s">
        <v>738</v>
      </c>
      <c r="E720" s="4" t="s">
        <v>9</v>
      </c>
    </row>
    <row r="721" spans="1:5" ht="24.75" customHeight="1">
      <c r="A721" s="4">
        <v>718</v>
      </c>
      <c r="B721" s="3" t="str">
        <f>"李晶"</f>
        <v>李晶</v>
      </c>
      <c r="C721" s="3" t="s">
        <v>727</v>
      </c>
      <c r="D721" s="3" t="s">
        <v>739</v>
      </c>
      <c r="E721" s="4" t="s">
        <v>9</v>
      </c>
    </row>
    <row r="722" spans="1:5" ht="24.75" customHeight="1">
      <c r="A722" s="4">
        <v>719</v>
      </c>
      <c r="B722" s="3" t="str">
        <f>"蔡笃兴"</f>
        <v>蔡笃兴</v>
      </c>
      <c r="C722" s="3" t="s">
        <v>727</v>
      </c>
      <c r="D722" s="3" t="s">
        <v>740</v>
      </c>
      <c r="E722" s="4" t="s">
        <v>9</v>
      </c>
    </row>
    <row r="723" spans="1:5" ht="24.75" customHeight="1">
      <c r="A723" s="4">
        <v>720</v>
      </c>
      <c r="B723" s="3" t="str">
        <f>"吴朋艳"</f>
        <v>吴朋艳</v>
      </c>
      <c r="C723" s="3" t="s">
        <v>727</v>
      </c>
      <c r="D723" s="3" t="s">
        <v>741</v>
      </c>
      <c r="E723" s="4" t="s">
        <v>9</v>
      </c>
    </row>
    <row r="724" spans="1:5" ht="24.75" customHeight="1">
      <c r="A724" s="4">
        <v>721</v>
      </c>
      <c r="B724" s="3" t="str">
        <f>"韩联定"</f>
        <v>韩联定</v>
      </c>
      <c r="C724" s="3" t="s">
        <v>727</v>
      </c>
      <c r="D724" s="3" t="s">
        <v>742</v>
      </c>
      <c r="E724" s="4" t="s">
        <v>9</v>
      </c>
    </row>
    <row r="725" spans="1:5" ht="24.75" customHeight="1">
      <c r="A725" s="4">
        <v>722</v>
      </c>
      <c r="B725" s="3" t="str">
        <f>"陈冬季"</f>
        <v>陈冬季</v>
      </c>
      <c r="C725" s="3" t="s">
        <v>727</v>
      </c>
      <c r="D725" s="3" t="s">
        <v>743</v>
      </c>
      <c r="E725" s="4" t="s">
        <v>9</v>
      </c>
    </row>
    <row r="726" spans="1:5" ht="24.75" customHeight="1">
      <c r="A726" s="4">
        <v>723</v>
      </c>
      <c r="B726" s="3" t="str">
        <f>"高泽琼"</f>
        <v>高泽琼</v>
      </c>
      <c r="C726" s="3" t="s">
        <v>727</v>
      </c>
      <c r="D726" s="3" t="s">
        <v>744</v>
      </c>
      <c r="E726" s="4" t="s">
        <v>9</v>
      </c>
    </row>
    <row r="727" spans="1:5" ht="24.75" customHeight="1">
      <c r="A727" s="4">
        <v>724</v>
      </c>
      <c r="B727" s="3" t="str">
        <f>"莫伟善"</f>
        <v>莫伟善</v>
      </c>
      <c r="C727" s="3" t="s">
        <v>727</v>
      </c>
      <c r="D727" s="3" t="s">
        <v>745</v>
      </c>
      <c r="E727" s="4" t="s">
        <v>9</v>
      </c>
    </row>
    <row r="728" spans="1:5" ht="24.75" customHeight="1">
      <c r="A728" s="4">
        <v>725</v>
      </c>
      <c r="B728" s="3" t="str">
        <f>"李皎余"</f>
        <v>李皎余</v>
      </c>
      <c r="C728" s="3" t="s">
        <v>746</v>
      </c>
      <c r="D728" s="3" t="s">
        <v>747</v>
      </c>
      <c r="E728" s="4" t="s">
        <v>9</v>
      </c>
    </row>
    <row r="729" spans="1:5" ht="24.75" customHeight="1">
      <c r="A729" s="4">
        <v>726</v>
      </c>
      <c r="B729" s="3" t="str">
        <f>"蔡丹"</f>
        <v>蔡丹</v>
      </c>
      <c r="C729" s="3" t="s">
        <v>746</v>
      </c>
      <c r="D729" s="3" t="s">
        <v>220</v>
      </c>
      <c r="E729" s="4" t="s">
        <v>9</v>
      </c>
    </row>
    <row r="730" spans="1:5" ht="24.75" customHeight="1">
      <c r="A730" s="4">
        <v>727</v>
      </c>
      <c r="B730" s="3" t="str">
        <f>"王瑞旧"</f>
        <v>王瑞旧</v>
      </c>
      <c r="C730" s="3" t="s">
        <v>746</v>
      </c>
      <c r="D730" s="3" t="s">
        <v>748</v>
      </c>
      <c r="E730" s="4" t="s">
        <v>9</v>
      </c>
    </row>
    <row r="731" spans="1:5" ht="24.75" customHeight="1">
      <c r="A731" s="4">
        <v>728</v>
      </c>
      <c r="B731" s="3" t="str">
        <f>"庄少君"</f>
        <v>庄少君</v>
      </c>
      <c r="C731" s="3" t="s">
        <v>746</v>
      </c>
      <c r="D731" s="3" t="s">
        <v>115</v>
      </c>
      <c r="E731" s="4" t="s">
        <v>9</v>
      </c>
    </row>
    <row r="732" spans="1:5" ht="24.75" customHeight="1">
      <c r="A732" s="4">
        <v>729</v>
      </c>
      <c r="B732" s="3" t="str">
        <f>"钟经美"</f>
        <v>钟经美</v>
      </c>
      <c r="C732" s="3" t="s">
        <v>746</v>
      </c>
      <c r="D732" s="3" t="s">
        <v>749</v>
      </c>
      <c r="E732" s="4" t="s">
        <v>9</v>
      </c>
    </row>
    <row r="733" spans="1:5" ht="24.75" customHeight="1">
      <c r="A733" s="4">
        <v>730</v>
      </c>
      <c r="B733" s="3" t="str">
        <f>"沈基琦"</f>
        <v>沈基琦</v>
      </c>
      <c r="C733" s="3" t="s">
        <v>746</v>
      </c>
      <c r="D733" s="3" t="s">
        <v>750</v>
      </c>
      <c r="E733" s="4" t="s">
        <v>9</v>
      </c>
    </row>
    <row r="734" spans="1:5" ht="24.75" customHeight="1">
      <c r="A734" s="4">
        <v>731</v>
      </c>
      <c r="B734" s="3" t="str">
        <f>"严东"</f>
        <v>严东</v>
      </c>
      <c r="C734" s="3" t="s">
        <v>746</v>
      </c>
      <c r="D734" s="3" t="s">
        <v>751</v>
      </c>
      <c r="E734" s="4" t="s">
        <v>9</v>
      </c>
    </row>
    <row r="735" spans="1:5" ht="24.75" customHeight="1">
      <c r="A735" s="4">
        <v>732</v>
      </c>
      <c r="B735" s="3" t="str">
        <f>"于明彩"</f>
        <v>于明彩</v>
      </c>
      <c r="C735" s="3" t="s">
        <v>746</v>
      </c>
      <c r="D735" s="3" t="s">
        <v>752</v>
      </c>
      <c r="E735" s="4" t="s">
        <v>9</v>
      </c>
    </row>
    <row r="736" spans="1:5" ht="24.75" customHeight="1">
      <c r="A736" s="4">
        <v>733</v>
      </c>
      <c r="B736" s="3" t="str">
        <f>"吴慧敏 "</f>
        <v>吴慧敏 </v>
      </c>
      <c r="C736" s="3" t="s">
        <v>746</v>
      </c>
      <c r="D736" s="3" t="s">
        <v>753</v>
      </c>
      <c r="E736" s="4" t="s">
        <v>9</v>
      </c>
    </row>
    <row r="737" spans="1:5" ht="24.75" customHeight="1">
      <c r="A737" s="4">
        <v>734</v>
      </c>
      <c r="B737" s="3" t="str">
        <f>"林丹"</f>
        <v>林丹</v>
      </c>
      <c r="C737" s="3" t="s">
        <v>746</v>
      </c>
      <c r="D737" s="3" t="s">
        <v>754</v>
      </c>
      <c r="E737" s="4" t="s">
        <v>9</v>
      </c>
    </row>
    <row r="738" spans="1:5" ht="24.75" customHeight="1">
      <c r="A738" s="4">
        <v>735</v>
      </c>
      <c r="B738" s="3" t="str">
        <f>"杨晶"</f>
        <v>杨晶</v>
      </c>
      <c r="C738" s="3" t="s">
        <v>746</v>
      </c>
      <c r="D738" s="3" t="s">
        <v>14</v>
      </c>
      <c r="E738" s="4" t="s">
        <v>9</v>
      </c>
    </row>
    <row r="739" spans="1:5" ht="24.75" customHeight="1">
      <c r="A739" s="4">
        <v>736</v>
      </c>
      <c r="B739" s="3" t="str">
        <f>"张成浪"</f>
        <v>张成浪</v>
      </c>
      <c r="C739" s="3" t="s">
        <v>746</v>
      </c>
      <c r="D739" s="3" t="s">
        <v>755</v>
      </c>
      <c r="E739" s="4" t="s">
        <v>9</v>
      </c>
    </row>
    <row r="740" spans="1:5" ht="24.75" customHeight="1">
      <c r="A740" s="4">
        <v>737</v>
      </c>
      <c r="B740" s="3" t="str">
        <f>"张亚"</f>
        <v>张亚</v>
      </c>
      <c r="C740" s="3" t="s">
        <v>756</v>
      </c>
      <c r="D740" s="3" t="s">
        <v>757</v>
      </c>
      <c r="E740" s="4" t="s">
        <v>9</v>
      </c>
    </row>
    <row r="741" spans="1:5" ht="24.75" customHeight="1">
      <c r="A741" s="4">
        <v>738</v>
      </c>
      <c r="B741" s="3" t="str">
        <f>"田仁丽"</f>
        <v>田仁丽</v>
      </c>
      <c r="C741" s="3" t="s">
        <v>756</v>
      </c>
      <c r="D741" s="3" t="s">
        <v>758</v>
      </c>
      <c r="E741" s="4" t="s">
        <v>9</v>
      </c>
    </row>
    <row r="742" spans="1:5" ht="24.75" customHeight="1">
      <c r="A742" s="4">
        <v>739</v>
      </c>
      <c r="B742" s="3" t="str">
        <f>"韩勤"</f>
        <v>韩勤</v>
      </c>
      <c r="C742" s="3" t="s">
        <v>756</v>
      </c>
      <c r="D742" s="3" t="s">
        <v>759</v>
      </c>
      <c r="E742" s="4" t="s">
        <v>9</v>
      </c>
    </row>
    <row r="743" spans="1:5" ht="24.75" customHeight="1">
      <c r="A743" s="4">
        <v>740</v>
      </c>
      <c r="B743" s="3" t="str">
        <f>"蔡佳佳"</f>
        <v>蔡佳佳</v>
      </c>
      <c r="C743" s="3" t="s">
        <v>756</v>
      </c>
      <c r="D743" s="3" t="s">
        <v>580</v>
      </c>
      <c r="E743" s="4" t="s">
        <v>9</v>
      </c>
    </row>
    <row r="744" spans="1:5" ht="24.75" customHeight="1">
      <c r="A744" s="4">
        <v>741</v>
      </c>
      <c r="B744" s="3" t="str">
        <f>"黄玲珑"</f>
        <v>黄玲珑</v>
      </c>
      <c r="C744" s="3" t="s">
        <v>756</v>
      </c>
      <c r="D744" s="3" t="s">
        <v>760</v>
      </c>
      <c r="E744" s="4" t="s">
        <v>9</v>
      </c>
    </row>
    <row r="745" spans="1:5" ht="24.75" customHeight="1">
      <c r="A745" s="4">
        <v>742</v>
      </c>
      <c r="B745" s="3" t="str">
        <f>"杨阳郎"</f>
        <v>杨阳郎</v>
      </c>
      <c r="C745" s="3" t="s">
        <v>756</v>
      </c>
      <c r="D745" s="3" t="s">
        <v>761</v>
      </c>
      <c r="E745" s="4" t="s">
        <v>9</v>
      </c>
    </row>
    <row r="746" spans="1:5" ht="24.75" customHeight="1">
      <c r="A746" s="4">
        <v>743</v>
      </c>
      <c r="B746" s="3" t="str">
        <f>"牛文瑶"</f>
        <v>牛文瑶</v>
      </c>
      <c r="C746" s="3" t="s">
        <v>762</v>
      </c>
      <c r="D746" s="3" t="s">
        <v>763</v>
      </c>
      <c r="E746" s="4" t="s">
        <v>9</v>
      </c>
    </row>
    <row r="747" spans="1:5" ht="24.75" customHeight="1">
      <c r="A747" s="4">
        <v>744</v>
      </c>
      <c r="B747" s="3" t="str">
        <f>"刘思灿"</f>
        <v>刘思灿</v>
      </c>
      <c r="C747" s="3" t="s">
        <v>762</v>
      </c>
      <c r="D747" s="3" t="s">
        <v>764</v>
      </c>
      <c r="E747" s="4" t="s">
        <v>9</v>
      </c>
    </row>
    <row r="748" spans="1:5" ht="24.75" customHeight="1">
      <c r="A748" s="4">
        <v>745</v>
      </c>
      <c r="B748" s="3" t="str">
        <f>"郑良妃"</f>
        <v>郑良妃</v>
      </c>
      <c r="C748" s="3" t="s">
        <v>762</v>
      </c>
      <c r="D748" s="3" t="s">
        <v>765</v>
      </c>
      <c r="E748" s="4" t="s">
        <v>9</v>
      </c>
    </row>
    <row r="749" spans="1:5" ht="24.75" customHeight="1">
      <c r="A749" s="4">
        <v>746</v>
      </c>
      <c r="B749" s="3" t="str">
        <f>"符火苗"</f>
        <v>符火苗</v>
      </c>
      <c r="C749" s="3" t="s">
        <v>762</v>
      </c>
      <c r="D749" s="3" t="s">
        <v>766</v>
      </c>
      <c r="E749" s="4" t="s">
        <v>9</v>
      </c>
    </row>
    <row r="750" spans="1:5" ht="24.75" customHeight="1">
      <c r="A750" s="4">
        <v>747</v>
      </c>
      <c r="B750" s="3" t="str">
        <f>"唐小林"</f>
        <v>唐小林</v>
      </c>
      <c r="C750" s="3" t="s">
        <v>762</v>
      </c>
      <c r="D750" s="3" t="s">
        <v>767</v>
      </c>
      <c r="E750" s="4" t="s">
        <v>9</v>
      </c>
    </row>
    <row r="751" spans="1:5" ht="24.75" customHeight="1">
      <c r="A751" s="4">
        <v>748</v>
      </c>
      <c r="B751" s="3" t="str">
        <f>"林思桃"</f>
        <v>林思桃</v>
      </c>
      <c r="C751" s="3" t="s">
        <v>762</v>
      </c>
      <c r="D751" s="3" t="s">
        <v>768</v>
      </c>
      <c r="E751" s="4" t="s">
        <v>9</v>
      </c>
    </row>
    <row r="752" spans="1:5" ht="24.75" customHeight="1">
      <c r="A752" s="4">
        <v>749</v>
      </c>
      <c r="B752" s="3" t="str">
        <f>"覃婷"</f>
        <v>覃婷</v>
      </c>
      <c r="C752" s="3" t="s">
        <v>762</v>
      </c>
      <c r="D752" s="3" t="s">
        <v>769</v>
      </c>
      <c r="E752" s="4" t="s">
        <v>9</v>
      </c>
    </row>
    <row r="753" spans="1:5" ht="24.75" customHeight="1">
      <c r="A753" s="4">
        <v>750</v>
      </c>
      <c r="B753" s="3" t="str">
        <f>"彭靖懿"</f>
        <v>彭靖懿</v>
      </c>
      <c r="C753" s="3" t="s">
        <v>762</v>
      </c>
      <c r="D753" s="3" t="s">
        <v>770</v>
      </c>
      <c r="E753" s="4" t="s">
        <v>9</v>
      </c>
    </row>
    <row r="754" spans="1:5" ht="24.75" customHeight="1">
      <c r="A754" s="4">
        <v>751</v>
      </c>
      <c r="B754" s="3" t="str">
        <f>"陈柔"</f>
        <v>陈柔</v>
      </c>
      <c r="C754" s="3" t="s">
        <v>762</v>
      </c>
      <c r="D754" s="3" t="s">
        <v>771</v>
      </c>
      <c r="E754" s="4" t="s">
        <v>9</v>
      </c>
    </row>
    <row r="755" spans="1:5" ht="24.75" customHeight="1">
      <c r="A755" s="4">
        <v>752</v>
      </c>
      <c r="B755" s="3" t="str">
        <f>"谢应翠"</f>
        <v>谢应翠</v>
      </c>
      <c r="C755" s="3" t="s">
        <v>762</v>
      </c>
      <c r="D755" s="3" t="s">
        <v>772</v>
      </c>
      <c r="E755" s="4" t="s">
        <v>9</v>
      </c>
    </row>
    <row r="756" spans="1:5" ht="24.75" customHeight="1">
      <c r="A756" s="4">
        <v>753</v>
      </c>
      <c r="B756" s="3" t="str">
        <f>"邓如环"</f>
        <v>邓如环</v>
      </c>
      <c r="C756" s="3" t="s">
        <v>762</v>
      </c>
      <c r="D756" s="3" t="s">
        <v>773</v>
      </c>
      <c r="E756" s="4" t="s">
        <v>9</v>
      </c>
    </row>
    <row r="757" spans="1:5" ht="24.75" customHeight="1">
      <c r="A757" s="4">
        <v>754</v>
      </c>
      <c r="B757" s="3" t="str">
        <f>"王红钰"</f>
        <v>王红钰</v>
      </c>
      <c r="C757" s="3" t="s">
        <v>762</v>
      </c>
      <c r="D757" s="3" t="s">
        <v>774</v>
      </c>
      <c r="E757" s="4" t="s">
        <v>9</v>
      </c>
    </row>
    <row r="758" spans="1:5" ht="24.75" customHeight="1">
      <c r="A758" s="4">
        <v>755</v>
      </c>
      <c r="B758" s="3" t="str">
        <f>"林欣"</f>
        <v>林欣</v>
      </c>
      <c r="C758" s="3" t="s">
        <v>762</v>
      </c>
      <c r="D758" s="3" t="s">
        <v>775</v>
      </c>
      <c r="E758" s="4" t="s">
        <v>9</v>
      </c>
    </row>
    <row r="759" spans="1:5" ht="24.75" customHeight="1">
      <c r="A759" s="4">
        <v>756</v>
      </c>
      <c r="B759" s="3" t="str">
        <f>"林泳岚"</f>
        <v>林泳岚</v>
      </c>
      <c r="C759" s="5" t="s">
        <v>776</v>
      </c>
      <c r="D759" s="3" t="s">
        <v>206</v>
      </c>
      <c r="E759" s="4" t="s">
        <v>292</v>
      </c>
    </row>
    <row r="760" spans="1:5" ht="24.75" customHeight="1">
      <c r="A760" s="4">
        <v>757</v>
      </c>
      <c r="B760" s="3" t="str">
        <f>"王佳素"</f>
        <v>王佳素</v>
      </c>
      <c r="C760" s="5" t="s">
        <v>776</v>
      </c>
      <c r="D760" s="3" t="s">
        <v>777</v>
      </c>
      <c r="E760" s="4" t="s">
        <v>292</v>
      </c>
    </row>
    <row r="761" spans="1:5" ht="24.75" customHeight="1">
      <c r="A761" s="4">
        <v>758</v>
      </c>
      <c r="B761" s="3" t="str">
        <f>"匡怡馨"</f>
        <v>匡怡馨</v>
      </c>
      <c r="C761" s="3" t="s">
        <v>778</v>
      </c>
      <c r="D761" s="3" t="s">
        <v>779</v>
      </c>
      <c r="E761" s="4" t="s">
        <v>9</v>
      </c>
    </row>
    <row r="762" spans="1:5" ht="24.75" customHeight="1">
      <c r="A762" s="4">
        <v>759</v>
      </c>
      <c r="B762" s="3" t="str">
        <f>"巩兴伟"</f>
        <v>巩兴伟</v>
      </c>
      <c r="C762" s="3" t="s">
        <v>778</v>
      </c>
      <c r="D762" s="3" t="s">
        <v>780</v>
      </c>
      <c r="E762" s="4" t="s">
        <v>9</v>
      </c>
    </row>
    <row r="763" spans="1:5" ht="24.75" customHeight="1">
      <c r="A763" s="4">
        <v>760</v>
      </c>
      <c r="B763" s="3" t="str">
        <f>"刘英"</f>
        <v>刘英</v>
      </c>
      <c r="C763" s="3" t="s">
        <v>778</v>
      </c>
      <c r="D763" s="3" t="s">
        <v>781</v>
      </c>
      <c r="E763" s="4" t="s">
        <v>9</v>
      </c>
    </row>
    <row r="764" spans="1:5" ht="24.75" customHeight="1">
      <c r="A764" s="4">
        <v>761</v>
      </c>
      <c r="B764" s="3" t="str">
        <f>"钟海彬"</f>
        <v>钟海彬</v>
      </c>
      <c r="C764" s="3" t="s">
        <v>778</v>
      </c>
      <c r="D764" s="3" t="s">
        <v>782</v>
      </c>
      <c r="E764" s="4" t="s">
        <v>9</v>
      </c>
    </row>
    <row r="765" spans="1:5" ht="24.75" customHeight="1">
      <c r="A765" s="4">
        <v>762</v>
      </c>
      <c r="B765" s="3" t="str">
        <f>"林发敏"</f>
        <v>林发敏</v>
      </c>
      <c r="C765" s="3" t="s">
        <v>778</v>
      </c>
      <c r="D765" s="3" t="s">
        <v>783</v>
      </c>
      <c r="E765" s="4" t="s">
        <v>9</v>
      </c>
    </row>
    <row r="766" spans="1:5" ht="24.75" customHeight="1">
      <c r="A766" s="4">
        <v>763</v>
      </c>
      <c r="B766" s="3" t="str">
        <f>"李寒"</f>
        <v>李寒</v>
      </c>
      <c r="C766" s="3" t="s">
        <v>778</v>
      </c>
      <c r="D766" s="3" t="s">
        <v>784</v>
      </c>
      <c r="E766" s="4" t="s">
        <v>9</v>
      </c>
    </row>
    <row r="767" spans="1:5" ht="24.75" customHeight="1">
      <c r="A767" s="4">
        <v>764</v>
      </c>
      <c r="B767" s="3" t="str">
        <f>"卓书泉"</f>
        <v>卓书泉</v>
      </c>
      <c r="C767" s="3" t="s">
        <v>778</v>
      </c>
      <c r="D767" s="3" t="s">
        <v>785</v>
      </c>
      <c r="E767" s="4" t="s">
        <v>9</v>
      </c>
    </row>
    <row r="768" spans="1:5" ht="24.75" customHeight="1">
      <c r="A768" s="4">
        <v>765</v>
      </c>
      <c r="B768" s="3" t="str">
        <f>"罗琬尹"</f>
        <v>罗琬尹</v>
      </c>
      <c r="C768" s="3" t="s">
        <v>778</v>
      </c>
      <c r="D768" s="3" t="s">
        <v>786</v>
      </c>
      <c r="E768" s="4" t="s">
        <v>9</v>
      </c>
    </row>
    <row r="769" spans="1:5" ht="24.75" customHeight="1">
      <c r="A769" s="4">
        <v>766</v>
      </c>
      <c r="B769" s="3" t="str">
        <f>"符丽菲"</f>
        <v>符丽菲</v>
      </c>
      <c r="C769" s="3" t="s">
        <v>778</v>
      </c>
      <c r="D769" s="3" t="s">
        <v>787</v>
      </c>
      <c r="E769" s="4" t="s">
        <v>9</v>
      </c>
    </row>
    <row r="770" spans="1:5" ht="24.75" customHeight="1">
      <c r="A770" s="4">
        <v>767</v>
      </c>
      <c r="B770" s="3" t="str">
        <f>"王家宇"</f>
        <v>王家宇</v>
      </c>
      <c r="C770" s="3" t="s">
        <v>778</v>
      </c>
      <c r="D770" s="3" t="s">
        <v>788</v>
      </c>
      <c r="E770" s="4" t="s">
        <v>9</v>
      </c>
    </row>
    <row r="771" spans="1:5" ht="24.75" customHeight="1">
      <c r="A771" s="4">
        <v>768</v>
      </c>
      <c r="B771" s="3" t="str">
        <f>"符先翠"</f>
        <v>符先翠</v>
      </c>
      <c r="C771" s="3" t="s">
        <v>778</v>
      </c>
      <c r="D771" s="3" t="s">
        <v>789</v>
      </c>
      <c r="E771" s="4" t="s">
        <v>9</v>
      </c>
    </row>
    <row r="772" spans="1:5" ht="24.75" customHeight="1">
      <c r="A772" s="4">
        <v>769</v>
      </c>
      <c r="B772" s="3" t="str">
        <f>"陈妹"</f>
        <v>陈妹</v>
      </c>
      <c r="C772" s="3" t="s">
        <v>778</v>
      </c>
      <c r="D772" s="3" t="s">
        <v>790</v>
      </c>
      <c r="E772" s="4" t="s">
        <v>9</v>
      </c>
    </row>
    <row r="773" spans="1:5" ht="24.75" customHeight="1">
      <c r="A773" s="4">
        <v>770</v>
      </c>
      <c r="B773" s="3" t="str">
        <f>"周慧强"</f>
        <v>周慧强</v>
      </c>
      <c r="C773" s="3" t="s">
        <v>778</v>
      </c>
      <c r="D773" s="3" t="s">
        <v>791</v>
      </c>
      <c r="E773" s="4" t="s">
        <v>9</v>
      </c>
    </row>
    <row r="774" spans="1:5" ht="24.75" customHeight="1">
      <c r="A774" s="4">
        <v>771</v>
      </c>
      <c r="B774" s="3" t="str">
        <f>"李静姣"</f>
        <v>李静姣</v>
      </c>
      <c r="C774" s="3" t="s">
        <v>778</v>
      </c>
      <c r="D774" s="3" t="s">
        <v>792</v>
      </c>
      <c r="E774" s="4" t="s">
        <v>9</v>
      </c>
    </row>
    <row r="775" spans="1:5" ht="24.75" customHeight="1">
      <c r="A775" s="4">
        <v>772</v>
      </c>
      <c r="B775" s="3" t="str">
        <f>"陈婷婷"</f>
        <v>陈婷婷</v>
      </c>
      <c r="C775" s="3" t="s">
        <v>778</v>
      </c>
      <c r="D775" s="3" t="s">
        <v>793</v>
      </c>
      <c r="E775" s="4" t="s">
        <v>9</v>
      </c>
    </row>
    <row r="776" spans="1:5" ht="24.75" customHeight="1">
      <c r="A776" s="4">
        <v>773</v>
      </c>
      <c r="B776" s="3" t="str">
        <f>"陈春平"</f>
        <v>陈春平</v>
      </c>
      <c r="C776" s="3" t="s">
        <v>778</v>
      </c>
      <c r="D776" s="3" t="s">
        <v>794</v>
      </c>
      <c r="E776" s="4" t="s">
        <v>9</v>
      </c>
    </row>
    <row r="777" spans="1:5" ht="24.75" customHeight="1">
      <c r="A777" s="4">
        <v>774</v>
      </c>
      <c r="B777" s="3" t="str">
        <f>"文新芬"</f>
        <v>文新芬</v>
      </c>
      <c r="C777" s="3" t="s">
        <v>778</v>
      </c>
      <c r="D777" s="3" t="s">
        <v>795</v>
      </c>
      <c r="E777" s="4" t="s">
        <v>9</v>
      </c>
    </row>
    <row r="778" spans="1:5" ht="24.75" customHeight="1">
      <c r="A778" s="4">
        <v>775</v>
      </c>
      <c r="B778" s="3" t="str">
        <f>"甘玟莎"</f>
        <v>甘玟莎</v>
      </c>
      <c r="C778" s="3" t="s">
        <v>778</v>
      </c>
      <c r="D778" s="3" t="s">
        <v>561</v>
      </c>
      <c r="E778" s="4" t="s">
        <v>9</v>
      </c>
    </row>
    <row r="779" spans="1:5" ht="24.75" customHeight="1">
      <c r="A779" s="4">
        <v>776</v>
      </c>
      <c r="B779" s="3" t="str">
        <f>"雷东"</f>
        <v>雷东</v>
      </c>
      <c r="C779" s="3" t="s">
        <v>778</v>
      </c>
      <c r="D779" s="3" t="s">
        <v>796</v>
      </c>
      <c r="E779" s="4" t="s">
        <v>9</v>
      </c>
    </row>
    <row r="780" spans="1:5" ht="24.75" customHeight="1">
      <c r="A780" s="4">
        <v>777</v>
      </c>
      <c r="B780" s="3" t="str">
        <f>"崔丽芳"</f>
        <v>崔丽芳</v>
      </c>
      <c r="C780" s="3" t="s">
        <v>778</v>
      </c>
      <c r="D780" s="3" t="s">
        <v>797</v>
      </c>
      <c r="E780" s="4" t="s">
        <v>9</v>
      </c>
    </row>
    <row r="781" spans="1:5" ht="24.75" customHeight="1">
      <c r="A781" s="4">
        <v>778</v>
      </c>
      <c r="B781" s="3" t="str">
        <f>"冯琳"</f>
        <v>冯琳</v>
      </c>
      <c r="C781" s="3" t="s">
        <v>778</v>
      </c>
      <c r="D781" s="3" t="s">
        <v>798</v>
      </c>
      <c r="E781" s="4" t="s">
        <v>9</v>
      </c>
    </row>
    <row r="782" spans="1:5" ht="24.75" customHeight="1">
      <c r="A782" s="4">
        <v>779</v>
      </c>
      <c r="B782" s="3" t="str">
        <f>"王环"</f>
        <v>王环</v>
      </c>
      <c r="C782" s="3" t="s">
        <v>778</v>
      </c>
      <c r="D782" s="3" t="s">
        <v>799</v>
      </c>
      <c r="E782" s="4" t="s">
        <v>9</v>
      </c>
    </row>
    <row r="783" spans="1:5" ht="24.75" customHeight="1">
      <c r="A783" s="4">
        <v>780</v>
      </c>
      <c r="B783" s="3" t="str">
        <f>"麦惠乾"</f>
        <v>麦惠乾</v>
      </c>
      <c r="C783" s="3" t="s">
        <v>778</v>
      </c>
      <c r="D783" s="3" t="s">
        <v>800</v>
      </c>
      <c r="E783" s="4" t="s">
        <v>9</v>
      </c>
    </row>
    <row r="784" spans="1:5" ht="24.75" customHeight="1">
      <c r="A784" s="4">
        <v>781</v>
      </c>
      <c r="B784" s="3" t="str">
        <f>"叶映枚"</f>
        <v>叶映枚</v>
      </c>
      <c r="C784" s="3" t="s">
        <v>778</v>
      </c>
      <c r="D784" s="3" t="s">
        <v>801</v>
      </c>
      <c r="E784" s="4" t="s">
        <v>9</v>
      </c>
    </row>
    <row r="785" spans="1:5" ht="24.75" customHeight="1">
      <c r="A785" s="4">
        <v>782</v>
      </c>
      <c r="B785" s="3" t="str">
        <f>"莫晓芳"</f>
        <v>莫晓芳</v>
      </c>
      <c r="C785" s="3" t="s">
        <v>778</v>
      </c>
      <c r="D785" s="3" t="s">
        <v>581</v>
      </c>
      <c r="E785" s="4" t="s">
        <v>9</v>
      </c>
    </row>
    <row r="786" spans="1:5" ht="24.75" customHeight="1">
      <c r="A786" s="4">
        <v>783</v>
      </c>
      <c r="B786" s="3" t="str">
        <f>"李茂蕊"</f>
        <v>李茂蕊</v>
      </c>
      <c r="C786" s="3" t="s">
        <v>778</v>
      </c>
      <c r="D786" s="3" t="s">
        <v>802</v>
      </c>
      <c r="E786" s="4" t="s">
        <v>9</v>
      </c>
    </row>
    <row r="787" spans="1:5" ht="24.75" customHeight="1">
      <c r="A787" s="4">
        <v>784</v>
      </c>
      <c r="B787" s="3" t="str">
        <f>"连蕾"</f>
        <v>连蕾</v>
      </c>
      <c r="C787" s="3" t="s">
        <v>778</v>
      </c>
      <c r="D787" s="3" t="s">
        <v>803</v>
      </c>
      <c r="E787" s="4" t="s">
        <v>9</v>
      </c>
    </row>
    <row r="788" spans="1:5" ht="24.75" customHeight="1">
      <c r="A788" s="4">
        <v>785</v>
      </c>
      <c r="B788" s="3" t="str">
        <f>"刘心如"</f>
        <v>刘心如</v>
      </c>
      <c r="C788" s="3" t="s">
        <v>778</v>
      </c>
      <c r="D788" s="3" t="s">
        <v>804</v>
      </c>
      <c r="E788" s="4" t="s">
        <v>9</v>
      </c>
    </row>
    <row r="789" spans="1:5" ht="24.75" customHeight="1">
      <c r="A789" s="4">
        <v>786</v>
      </c>
      <c r="B789" s="3" t="str">
        <f>"符传雄"</f>
        <v>符传雄</v>
      </c>
      <c r="C789" s="3" t="s">
        <v>778</v>
      </c>
      <c r="D789" s="3" t="s">
        <v>805</v>
      </c>
      <c r="E789" s="4" t="s">
        <v>9</v>
      </c>
    </row>
    <row r="790" spans="1:5" ht="24.75" customHeight="1">
      <c r="A790" s="4">
        <v>787</v>
      </c>
      <c r="B790" s="3" t="str">
        <f>"郑史冰"</f>
        <v>郑史冰</v>
      </c>
      <c r="C790" s="3" t="s">
        <v>778</v>
      </c>
      <c r="D790" s="3" t="s">
        <v>806</v>
      </c>
      <c r="E790" s="4" t="s">
        <v>9</v>
      </c>
    </row>
    <row r="791" spans="1:5" ht="24.75" customHeight="1">
      <c r="A791" s="4">
        <v>788</v>
      </c>
      <c r="B791" s="3" t="str">
        <f>"陈萍"</f>
        <v>陈萍</v>
      </c>
      <c r="C791" s="3" t="s">
        <v>778</v>
      </c>
      <c r="D791" s="3" t="s">
        <v>807</v>
      </c>
      <c r="E791" s="4" t="s">
        <v>9</v>
      </c>
    </row>
    <row r="792" spans="1:5" ht="24.75" customHeight="1">
      <c r="A792" s="4">
        <v>789</v>
      </c>
      <c r="B792" s="3" t="str">
        <f>"冯丹丹"</f>
        <v>冯丹丹</v>
      </c>
      <c r="C792" s="3" t="s">
        <v>778</v>
      </c>
      <c r="D792" s="3" t="s">
        <v>808</v>
      </c>
      <c r="E792" s="4" t="s">
        <v>9</v>
      </c>
    </row>
    <row r="793" spans="1:5" ht="24.75" customHeight="1">
      <c r="A793" s="4">
        <v>790</v>
      </c>
      <c r="B793" s="3" t="str">
        <f>"林容花"</f>
        <v>林容花</v>
      </c>
      <c r="C793" s="3" t="s">
        <v>778</v>
      </c>
      <c r="D793" s="3" t="s">
        <v>809</v>
      </c>
      <c r="E793" s="4" t="s">
        <v>9</v>
      </c>
    </row>
    <row r="794" spans="1:5" ht="24.75" customHeight="1">
      <c r="A794" s="4">
        <v>791</v>
      </c>
      <c r="B794" s="3" t="str">
        <f>"曾佳佳"</f>
        <v>曾佳佳</v>
      </c>
      <c r="C794" s="3" t="s">
        <v>778</v>
      </c>
      <c r="D794" s="3" t="s">
        <v>810</v>
      </c>
      <c r="E794" s="4" t="s">
        <v>9</v>
      </c>
    </row>
    <row r="795" spans="1:5" ht="24.75" customHeight="1">
      <c r="A795" s="4">
        <v>792</v>
      </c>
      <c r="B795" s="3" t="str">
        <f>"吉训拓"</f>
        <v>吉训拓</v>
      </c>
      <c r="C795" s="3" t="s">
        <v>778</v>
      </c>
      <c r="D795" s="3" t="s">
        <v>811</v>
      </c>
      <c r="E795" s="4" t="s">
        <v>9</v>
      </c>
    </row>
    <row r="796" spans="1:5" ht="24.75" customHeight="1">
      <c r="A796" s="4">
        <v>793</v>
      </c>
      <c r="B796" s="3" t="str">
        <f>"卢文丽"</f>
        <v>卢文丽</v>
      </c>
      <c r="C796" s="3" t="s">
        <v>778</v>
      </c>
      <c r="D796" s="3" t="s">
        <v>812</v>
      </c>
      <c r="E796" s="4" t="s">
        <v>9</v>
      </c>
    </row>
    <row r="797" spans="1:5" ht="24.75" customHeight="1">
      <c r="A797" s="4">
        <v>794</v>
      </c>
      <c r="B797" s="3" t="str">
        <f>"符吉子"</f>
        <v>符吉子</v>
      </c>
      <c r="C797" s="3" t="s">
        <v>778</v>
      </c>
      <c r="D797" s="3" t="s">
        <v>813</v>
      </c>
      <c r="E797" s="4" t="s">
        <v>9</v>
      </c>
    </row>
    <row r="798" spans="1:5" ht="24.75" customHeight="1">
      <c r="A798" s="4">
        <v>795</v>
      </c>
      <c r="B798" s="3" t="str">
        <f>"吴宏华"</f>
        <v>吴宏华</v>
      </c>
      <c r="C798" s="3" t="s">
        <v>778</v>
      </c>
      <c r="D798" s="3" t="s">
        <v>814</v>
      </c>
      <c r="E798" s="4" t="s">
        <v>9</v>
      </c>
    </row>
    <row r="799" spans="1:5" ht="24.75" customHeight="1">
      <c r="A799" s="4">
        <v>796</v>
      </c>
      <c r="B799" s="3" t="str">
        <f>"吴琼"</f>
        <v>吴琼</v>
      </c>
      <c r="C799" s="3" t="s">
        <v>778</v>
      </c>
      <c r="D799" s="3" t="s">
        <v>815</v>
      </c>
      <c r="E799" s="4" t="s">
        <v>9</v>
      </c>
    </row>
    <row r="800" spans="1:5" ht="24.75" customHeight="1">
      <c r="A800" s="4">
        <v>797</v>
      </c>
      <c r="B800" s="3" t="str">
        <f>"李笔秋"</f>
        <v>李笔秋</v>
      </c>
      <c r="C800" s="3" t="s">
        <v>778</v>
      </c>
      <c r="D800" s="3" t="s">
        <v>816</v>
      </c>
      <c r="E800" s="4" t="s">
        <v>9</v>
      </c>
    </row>
    <row r="801" spans="1:5" ht="24.75" customHeight="1">
      <c r="A801" s="4">
        <v>798</v>
      </c>
      <c r="B801" s="3" t="str">
        <f>"刘彤"</f>
        <v>刘彤</v>
      </c>
      <c r="C801" s="3" t="s">
        <v>778</v>
      </c>
      <c r="D801" s="3" t="s">
        <v>817</v>
      </c>
      <c r="E801" s="4" t="s">
        <v>9</v>
      </c>
    </row>
    <row r="802" spans="1:5" ht="24.75" customHeight="1">
      <c r="A802" s="4">
        <v>799</v>
      </c>
      <c r="B802" s="3" t="str">
        <f>"禤明玥"</f>
        <v>禤明玥</v>
      </c>
      <c r="C802" s="3" t="s">
        <v>778</v>
      </c>
      <c r="D802" s="3" t="s">
        <v>713</v>
      </c>
      <c r="E802" s="4" t="s">
        <v>9</v>
      </c>
    </row>
    <row r="803" spans="1:5" ht="24.75" customHeight="1">
      <c r="A803" s="4">
        <v>800</v>
      </c>
      <c r="B803" s="3" t="str">
        <f>"黎传茂"</f>
        <v>黎传茂</v>
      </c>
      <c r="C803" s="3" t="s">
        <v>778</v>
      </c>
      <c r="D803" s="3" t="s">
        <v>818</v>
      </c>
      <c r="E803" s="4" t="s">
        <v>9</v>
      </c>
    </row>
    <row r="804" spans="1:5" ht="24.75" customHeight="1">
      <c r="A804" s="4">
        <v>801</v>
      </c>
      <c r="B804" s="3" t="str">
        <f>"黄玲妹"</f>
        <v>黄玲妹</v>
      </c>
      <c r="C804" s="3" t="s">
        <v>778</v>
      </c>
      <c r="D804" s="3" t="s">
        <v>819</v>
      </c>
      <c r="E804" s="4" t="s">
        <v>9</v>
      </c>
    </row>
    <row r="805" spans="1:5" ht="24.75" customHeight="1">
      <c r="A805" s="4">
        <v>802</v>
      </c>
      <c r="B805" s="3" t="str">
        <f>"李岩带"</f>
        <v>李岩带</v>
      </c>
      <c r="C805" s="3" t="s">
        <v>778</v>
      </c>
      <c r="D805" s="3" t="s">
        <v>820</v>
      </c>
      <c r="E805" s="4" t="s">
        <v>9</v>
      </c>
    </row>
    <row r="806" spans="1:5" ht="24.75" customHeight="1">
      <c r="A806" s="4">
        <v>803</v>
      </c>
      <c r="B806" s="3" t="str">
        <f>"吴蕾蕾"</f>
        <v>吴蕾蕾</v>
      </c>
      <c r="C806" s="3" t="s">
        <v>778</v>
      </c>
      <c r="D806" s="3" t="s">
        <v>821</v>
      </c>
      <c r="E806" s="4" t="s">
        <v>9</v>
      </c>
    </row>
    <row r="807" spans="1:5" ht="24.75" customHeight="1">
      <c r="A807" s="4">
        <v>804</v>
      </c>
      <c r="B807" s="3" t="str">
        <f>"李静"</f>
        <v>李静</v>
      </c>
      <c r="C807" s="3" t="s">
        <v>778</v>
      </c>
      <c r="D807" s="3" t="s">
        <v>822</v>
      </c>
      <c r="E807" s="4" t="s">
        <v>9</v>
      </c>
    </row>
    <row r="808" spans="1:5" ht="24.75" customHeight="1">
      <c r="A808" s="4">
        <v>805</v>
      </c>
      <c r="B808" s="3" t="str">
        <f>"纪新杨"</f>
        <v>纪新杨</v>
      </c>
      <c r="C808" s="3" t="s">
        <v>778</v>
      </c>
      <c r="D808" s="3" t="s">
        <v>823</v>
      </c>
      <c r="E808" s="4" t="s">
        <v>9</v>
      </c>
    </row>
    <row r="809" spans="1:5" ht="24.75" customHeight="1">
      <c r="A809" s="4">
        <v>806</v>
      </c>
      <c r="B809" s="3" t="str">
        <f>"王雯"</f>
        <v>王雯</v>
      </c>
      <c r="C809" s="3" t="s">
        <v>778</v>
      </c>
      <c r="D809" s="3" t="s">
        <v>824</v>
      </c>
      <c r="E809" s="4" t="s">
        <v>9</v>
      </c>
    </row>
    <row r="810" spans="1:5" ht="24.75" customHeight="1">
      <c r="A810" s="4">
        <v>807</v>
      </c>
      <c r="B810" s="3" t="str">
        <f>"邢丹云"</f>
        <v>邢丹云</v>
      </c>
      <c r="C810" s="3" t="s">
        <v>778</v>
      </c>
      <c r="D810" s="3" t="s">
        <v>825</v>
      </c>
      <c r="E810" s="4" t="s">
        <v>9</v>
      </c>
    </row>
    <row r="811" spans="1:5" ht="24.75" customHeight="1">
      <c r="A811" s="4">
        <v>808</v>
      </c>
      <c r="B811" s="3" t="str">
        <f>"谭石金"</f>
        <v>谭石金</v>
      </c>
      <c r="C811" s="3" t="s">
        <v>778</v>
      </c>
      <c r="D811" s="3" t="s">
        <v>826</v>
      </c>
      <c r="E811" s="4" t="s">
        <v>9</v>
      </c>
    </row>
    <row r="812" spans="1:5" ht="24.75" customHeight="1">
      <c r="A812" s="4">
        <v>809</v>
      </c>
      <c r="B812" s="3" t="str">
        <f>"黄炳升"</f>
        <v>黄炳升</v>
      </c>
      <c r="C812" s="3" t="s">
        <v>778</v>
      </c>
      <c r="D812" s="3" t="s">
        <v>827</v>
      </c>
      <c r="E812" s="4" t="s">
        <v>9</v>
      </c>
    </row>
    <row r="813" spans="1:5" ht="24.75" customHeight="1">
      <c r="A813" s="4">
        <v>810</v>
      </c>
      <c r="B813" s="3" t="str">
        <f>"王少完"</f>
        <v>王少完</v>
      </c>
      <c r="C813" s="3" t="s">
        <v>778</v>
      </c>
      <c r="D813" s="3" t="s">
        <v>828</v>
      </c>
      <c r="E813" s="4" t="s">
        <v>9</v>
      </c>
    </row>
    <row r="814" spans="1:5" ht="24.75" customHeight="1">
      <c r="A814" s="4">
        <v>811</v>
      </c>
      <c r="B814" s="3" t="str">
        <f>"冯倩"</f>
        <v>冯倩</v>
      </c>
      <c r="C814" s="3" t="s">
        <v>778</v>
      </c>
      <c r="D814" s="3" t="s">
        <v>829</v>
      </c>
      <c r="E814" s="4" t="s">
        <v>9</v>
      </c>
    </row>
    <row r="815" spans="1:5" ht="24.75" customHeight="1">
      <c r="A815" s="4">
        <v>812</v>
      </c>
      <c r="B815" s="3" t="str">
        <f>"刘芝琳"</f>
        <v>刘芝琳</v>
      </c>
      <c r="C815" s="3" t="s">
        <v>778</v>
      </c>
      <c r="D815" s="3" t="s">
        <v>830</v>
      </c>
      <c r="E815" s="4" t="s">
        <v>9</v>
      </c>
    </row>
    <row r="816" spans="1:5" ht="24.75" customHeight="1">
      <c r="A816" s="4">
        <v>813</v>
      </c>
      <c r="B816" s="3" t="str">
        <f>"张婷"</f>
        <v>张婷</v>
      </c>
      <c r="C816" s="3" t="s">
        <v>778</v>
      </c>
      <c r="D816" s="3" t="s">
        <v>831</v>
      </c>
      <c r="E816" s="4" t="s">
        <v>9</v>
      </c>
    </row>
    <row r="817" spans="1:5" ht="24.75" customHeight="1">
      <c r="A817" s="4">
        <v>814</v>
      </c>
      <c r="B817" s="3" t="str">
        <f>"邢清瑶"</f>
        <v>邢清瑶</v>
      </c>
      <c r="C817" s="3" t="s">
        <v>778</v>
      </c>
      <c r="D817" s="3" t="s">
        <v>832</v>
      </c>
      <c r="E817" s="4" t="s">
        <v>9</v>
      </c>
    </row>
    <row r="818" spans="1:5" ht="24.75" customHeight="1">
      <c r="A818" s="4">
        <v>815</v>
      </c>
      <c r="B818" s="3" t="str">
        <f>"林青苗"</f>
        <v>林青苗</v>
      </c>
      <c r="C818" s="3" t="s">
        <v>778</v>
      </c>
      <c r="D818" s="3" t="s">
        <v>833</v>
      </c>
      <c r="E818" s="4" t="s">
        <v>9</v>
      </c>
    </row>
    <row r="819" spans="1:5" ht="24.75" customHeight="1">
      <c r="A819" s="4">
        <v>816</v>
      </c>
      <c r="B819" s="3" t="str">
        <f>"刘雯馨"</f>
        <v>刘雯馨</v>
      </c>
      <c r="C819" s="3" t="s">
        <v>778</v>
      </c>
      <c r="D819" s="3" t="s">
        <v>834</v>
      </c>
      <c r="E819" s="4" t="s">
        <v>9</v>
      </c>
    </row>
    <row r="820" spans="1:5" ht="24.75" customHeight="1">
      <c r="A820" s="4">
        <v>817</v>
      </c>
      <c r="B820" s="3" t="str">
        <f>"阙朋华"</f>
        <v>阙朋华</v>
      </c>
      <c r="C820" s="3" t="s">
        <v>778</v>
      </c>
      <c r="D820" s="3" t="s">
        <v>835</v>
      </c>
      <c r="E820" s="4" t="s">
        <v>9</v>
      </c>
    </row>
    <row r="821" spans="1:5" ht="24.75" customHeight="1">
      <c r="A821" s="4">
        <v>818</v>
      </c>
      <c r="B821" s="3" t="str">
        <f>"林海霞"</f>
        <v>林海霞</v>
      </c>
      <c r="C821" s="3" t="s">
        <v>778</v>
      </c>
      <c r="D821" s="3" t="s">
        <v>836</v>
      </c>
      <c r="E821" s="4" t="s">
        <v>9</v>
      </c>
    </row>
    <row r="822" spans="1:5" ht="24.75" customHeight="1">
      <c r="A822" s="4">
        <v>819</v>
      </c>
      <c r="B822" s="3" t="str">
        <f>"李琪"</f>
        <v>李琪</v>
      </c>
      <c r="C822" s="3" t="s">
        <v>778</v>
      </c>
      <c r="D822" s="3" t="s">
        <v>837</v>
      </c>
      <c r="E822" s="4" t="s">
        <v>9</v>
      </c>
    </row>
    <row r="823" spans="1:5" ht="24.75" customHeight="1">
      <c r="A823" s="4">
        <v>820</v>
      </c>
      <c r="B823" s="3" t="str">
        <f>"张新燕"</f>
        <v>张新燕</v>
      </c>
      <c r="C823" s="3" t="s">
        <v>778</v>
      </c>
      <c r="D823" s="3" t="s">
        <v>838</v>
      </c>
      <c r="E823" s="4" t="s">
        <v>9</v>
      </c>
    </row>
    <row r="824" spans="1:5" ht="24.75" customHeight="1">
      <c r="A824" s="4">
        <v>821</v>
      </c>
      <c r="B824" s="3" t="str">
        <f>"林莎"</f>
        <v>林莎</v>
      </c>
      <c r="C824" s="3" t="s">
        <v>778</v>
      </c>
      <c r="D824" s="3" t="s">
        <v>839</v>
      </c>
      <c r="E824" s="4" t="s">
        <v>9</v>
      </c>
    </row>
    <row r="825" spans="1:5" ht="24.75" customHeight="1">
      <c r="A825" s="4">
        <v>822</v>
      </c>
      <c r="B825" s="3" t="str">
        <f>"陈绪倩"</f>
        <v>陈绪倩</v>
      </c>
      <c r="C825" s="3" t="s">
        <v>778</v>
      </c>
      <c r="D825" s="3" t="s">
        <v>840</v>
      </c>
      <c r="E825" s="4" t="s">
        <v>9</v>
      </c>
    </row>
    <row r="826" spans="1:5" ht="24.75" customHeight="1">
      <c r="A826" s="4">
        <v>823</v>
      </c>
      <c r="B826" s="3" t="str">
        <f>"邱雪"</f>
        <v>邱雪</v>
      </c>
      <c r="C826" s="3" t="s">
        <v>778</v>
      </c>
      <c r="D826" s="3" t="s">
        <v>841</v>
      </c>
      <c r="E826" s="4" t="s">
        <v>9</v>
      </c>
    </row>
    <row r="827" spans="1:5" ht="24.75" customHeight="1">
      <c r="A827" s="4">
        <v>824</v>
      </c>
      <c r="B827" s="3" t="str">
        <f>"李子涵"</f>
        <v>李子涵</v>
      </c>
      <c r="C827" s="3" t="s">
        <v>778</v>
      </c>
      <c r="D827" s="3" t="s">
        <v>842</v>
      </c>
      <c r="E827" s="4" t="s">
        <v>9</v>
      </c>
    </row>
    <row r="828" spans="1:5" ht="24.75" customHeight="1">
      <c r="A828" s="4">
        <v>825</v>
      </c>
      <c r="B828" s="3" t="str">
        <f>"李顺美"</f>
        <v>李顺美</v>
      </c>
      <c r="C828" s="3" t="s">
        <v>778</v>
      </c>
      <c r="D828" s="3" t="s">
        <v>843</v>
      </c>
      <c r="E828" s="4" t="s">
        <v>9</v>
      </c>
    </row>
    <row r="829" spans="1:5" ht="24.75" customHeight="1">
      <c r="A829" s="4">
        <v>826</v>
      </c>
      <c r="B829" s="3" t="str">
        <f>"周潮敏"</f>
        <v>周潮敏</v>
      </c>
      <c r="C829" s="3" t="s">
        <v>778</v>
      </c>
      <c r="D829" s="3" t="s">
        <v>844</v>
      </c>
      <c r="E829" s="4" t="s">
        <v>9</v>
      </c>
    </row>
    <row r="830" spans="1:5" ht="24.75" customHeight="1">
      <c r="A830" s="4">
        <v>827</v>
      </c>
      <c r="B830" s="3" t="str">
        <f>"郑引凰"</f>
        <v>郑引凰</v>
      </c>
      <c r="C830" s="3" t="s">
        <v>778</v>
      </c>
      <c r="D830" s="3" t="s">
        <v>845</v>
      </c>
      <c r="E830" s="4" t="s">
        <v>9</v>
      </c>
    </row>
    <row r="831" spans="1:5" ht="24.75" customHeight="1">
      <c r="A831" s="4">
        <v>828</v>
      </c>
      <c r="B831" s="3" t="str">
        <f>"吴济慧"</f>
        <v>吴济慧</v>
      </c>
      <c r="C831" s="3" t="s">
        <v>778</v>
      </c>
      <c r="D831" s="3" t="s">
        <v>846</v>
      </c>
      <c r="E831" s="4" t="s">
        <v>9</v>
      </c>
    </row>
    <row r="832" spans="1:5" ht="24.75" customHeight="1">
      <c r="A832" s="4">
        <v>829</v>
      </c>
      <c r="B832" s="3" t="str">
        <f>"童东"</f>
        <v>童东</v>
      </c>
      <c r="C832" s="3" t="s">
        <v>778</v>
      </c>
      <c r="D832" s="3" t="s">
        <v>847</v>
      </c>
      <c r="E832" s="4" t="s">
        <v>9</v>
      </c>
    </row>
    <row r="833" spans="1:5" ht="24.75" customHeight="1">
      <c r="A833" s="4">
        <v>830</v>
      </c>
      <c r="B833" s="3" t="str">
        <f>"郭惠锦"</f>
        <v>郭惠锦</v>
      </c>
      <c r="C833" s="3" t="s">
        <v>778</v>
      </c>
      <c r="D833" s="3" t="s">
        <v>848</v>
      </c>
      <c r="E833" s="4" t="s">
        <v>9</v>
      </c>
    </row>
    <row r="834" spans="1:5" ht="24.75" customHeight="1">
      <c r="A834" s="4">
        <v>831</v>
      </c>
      <c r="B834" s="3" t="str">
        <f>"蔡天妃"</f>
        <v>蔡天妃</v>
      </c>
      <c r="C834" s="3" t="s">
        <v>778</v>
      </c>
      <c r="D834" s="3" t="s">
        <v>849</v>
      </c>
      <c r="E834" s="4" t="s">
        <v>9</v>
      </c>
    </row>
    <row r="835" spans="1:5" ht="24.75" customHeight="1">
      <c r="A835" s="4">
        <v>832</v>
      </c>
      <c r="B835" s="3" t="str">
        <f>"杨冰"</f>
        <v>杨冰</v>
      </c>
      <c r="C835" s="3" t="s">
        <v>778</v>
      </c>
      <c r="D835" s="3" t="s">
        <v>850</v>
      </c>
      <c r="E835" s="4" t="s">
        <v>9</v>
      </c>
    </row>
    <row r="836" spans="1:5" ht="24.75" customHeight="1">
      <c r="A836" s="4">
        <v>833</v>
      </c>
      <c r="B836" s="3" t="str">
        <f>"黄慧"</f>
        <v>黄慧</v>
      </c>
      <c r="C836" s="3" t="s">
        <v>778</v>
      </c>
      <c r="D836" s="3" t="s">
        <v>851</v>
      </c>
      <c r="E836" s="4" t="s">
        <v>9</v>
      </c>
    </row>
    <row r="837" spans="1:5" ht="24.75" customHeight="1">
      <c r="A837" s="4">
        <v>834</v>
      </c>
      <c r="B837" s="3" t="str">
        <f>"洪丽丽"</f>
        <v>洪丽丽</v>
      </c>
      <c r="C837" s="3" t="s">
        <v>778</v>
      </c>
      <c r="D837" s="3" t="s">
        <v>852</v>
      </c>
      <c r="E837" s="4" t="s">
        <v>9</v>
      </c>
    </row>
    <row r="838" spans="1:5" ht="24.75" customHeight="1">
      <c r="A838" s="4">
        <v>835</v>
      </c>
      <c r="B838" s="3" t="str">
        <f>"符英玲"</f>
        <v>符英玲</v>
      </c>
      <c r="C838" s="3" t="s">
        <v>778</v>
      </c>
      <c r="D838" s="3" t="s">
        <v>853</v>
      </c>
      <c r="E838" s="4" t="s">
        <v>9</v>
      </c>
    </row>
    <row r="839" spans="1:5" ht="24.75" customHeight="1">
      <c r="A839" s="4">
        <v>836</v>
      </c>
      <c r="B839" s="3" t="str">
        <f>"卢银叶"</f>
        <v>卢银叶</v>
      </c>
      <c r="C839" s="3" t="s">
        <v>778</v>
      </c>
      <c r="D839" s="3" t="s">
        <v>854</v>
      </c>
      <c r="E839" s="4" t="s">
        <v>9</v>
      </c>
    </row>
    <row r="840" spans="1:5" ht="24.75" customHeight="1">
      <c r="A840" s="4">
        <v>837</v>
      </c>
      <c r="B840" s="3" t="str">
        <f>"姚秀雯"</f>
        <v>姚秀雯</v>
      </c>
      <c r="C840" s="3" t="s">
        <v>778</v>
      </c>
      <c r="D840" s="3" t="s">
        <v>855</v>
      </c>
      <c r="E840" s="4" t="s">
        <v>9</v>
      </c>
    </row>
    <row r="841" spans="1:5" ht="24.75" customHeight="1">
      <c r="A841" s="4">
        <v>838</v>
      </c>
      <c r="B841" s="3" t="str">
        <f>"周羿彤"</f>
        <v>周羿彤</v>
      </c>
      <c r="C841" s="3" t="s">
        <v>778</v>
      </c>
      <c r="D841" s="3" t="s">
        <v>856</v>
      </c>
      <c r="E841" s="4" t="s">
        <v>9</v>
      </c>
    </row>
    <row r="842" spans="1:5" ht="24.75" customHeight="1">
      <c r="A842" s="4">
        <v>839</v>
      </c>
      <c r="B842" s="3" t="str">
        <f>"罗欢"</f>
        <v>罗欢</v>
      </c>
      <c r="C842" s="3" t="s">
        <v>778</v>
      </c>
      <c r="D842" s="3" t="s">
        <v>857</v>
      </c>
      <c r="E842" s="4" t="s">
        <v>9</v>
      </c>
    </row>
    <row r="843" spans="1:5" ht="24.75" customHeight="1">
      <c r="A843" s="4">
        <v>840</v>
      </c>
      <c r="B843" s="3" t="str">
        <f>"富晓丹"</f>
        <v>富晓丹</v>
      </c>
      <c r="C843" s="3" t="s">
        <v>778</v>
      </c>
      <c r="D843" s="3" t="s">
        <v>858</v>
      </c>
      <c r="E843" s="4" t="s">
        <v>9</v>
      </c>
    </row>
    <row r="844" spans="1:5" ht="24.75" customHeight="1">
      <c r="A844" s="4">
        <v>841</v>
      </c>
      <c r="B844" s="3" t="str">
        <f>"陈海映"</f>
        <v>陈海映</v>
      </c>
      <c r="C844" s="3" t="s">
        <v>778</v>
      </c>
      <c r="D844" s="3" t="s">
        <v>859</v>
      </c>
      <c r="E844" s="4" t="s">
        <v>9</v>
      </c>
    </row>
    <row r="845" spans="1:5" ht="24.75" customHeight="1">
      <c r="A845" s="4">
        <v>842</v>
      </c>
      <c r="B845" s="3" t="str">
        <f>"韦爱民"</f>
        <v>韦爱民</v>
      </c>
      <c r="C845" s="3" t="s">
        <v>778</v>
      </c>
      <c r="D845" s="3" t="s">
        <v>860</v>
      </c>
      <c r="E845" s="4" t="s">
        <v>9</v>
      </c>
    </row>
    <row r="846" spans="1:5" ht="24.75" customHeight="1">
      <c r="A846" s="4">
        <v>843</v>
      </c>
      <c r="B846" s="3" t="str">
        <f>"朱娇阳"</f>
        <v>朱娇阳</v>
      </c>
      <c r="C846" s="3" t="s">
        <v>778</v>
      </c>
      <c r="D846" s="3" t="s">
        <v>861</v>
      </c>
      <c r="E846" s="4" t="s">
        <v>9</v>
      </c>
    </row>
    <row r="847" spans="1:5" ht="24.75" customHeight="1">
      <c r="A847" s="4">
        <v>844</v>
      </c>
      <c r="B847" s="3" t="str">
        <f>"孔颖"</f>
        <v>孔颖</v>
      </c>
      <c r="C847" s="3" t="s">
        <v>778</v>
      </c>
      <c r="D847" s="3" t="s">
        <v>862</v>
      </c>
      <c r="E847" s="4" t="s">
        <v>9</v>
      </c>
    </row>
    <row r="848" spans="1:5" ht="24.75" customHeight="1">
      <c r="A848" s="4">
        <v>845</v>
      </c>
      <c r="B848" s="3" t="str">
        <f>"符亚娜"</f>
        <v>符亚娜</v>
      </c>
      <c r="C848" s="3" t="s">
        <v>778</v>
      </c>
      <c r="D848" s="3" t="s">
        <v>863</v>
      </c>
      <c r="E848" s="4" t="s">
        <v>9</v>
      </c>
    </row>
    <row r="849" spans="1:5" ht="24.75" customHeight="1">
      <c r="A849" s="4">
        <v>846</v>
      </c>
      <c r="B849" s="3" t="str">
        <f>"陈伊敏"</f>
        <v>陈伊敏</v>
      </c>
      <c r="C849" s="3" t="s">
        <v>778</v>
      </c>
      <c r="D849" s="3" t="s">
        <v>864</v>
      </c>
      <c r="E849" s="4" t="s">
        <v>9</v>
      </c>
    </row>
    <row r="850" spans="1:5" ht="24.75" customHeight="1">
      <c r="A850" s="4">
        <v>847</v>
      </c>
      <c r="B850" s="3" t="str">
        <f>"陈玉曼"</f>
        <v>陈玉曼</v>
      </c>
      <c r="C850" s="3" t="s">
        <v>778</v>
      </c>
      <c r="D850" s="3" t="s">
        <v>865</v>
      </c>
      <c r="E850" s="4" t="s">
        <v>9</v>
      </c>
    </row>
    <row r="851" spans="1:5" ht="24.75" customHeight="1">
      <c r="A851" s="4">
        <v>848</v>
      </c>
      <c r="B851" s="3" t="str">
        <f>"林丽婷"</f>
        <v>林丽婷</v>
      </c>
      <c r="C851" s="3" t="s">
        <v>778</v>
      </c>
      <c r="D851" s="3" t="s">
        <v>866</v>
      </c>
      <c r="E851" s="4" t="s">
        <v>9</v>
      </c>
    </row>
    <row r="852" spans="1:5" ht="24.75" customHeight="1">
      <c r="A852" s="4">
        <v>849</v>
      </c>
      <c r="B852" s="3" t="str">
        <f>"覃梦诗"</f>
        <v>覃梦诗</v>
      </c>
      <c r="C852" s="3" t="s">
        <v>778</v>
      </c>
      <c r="D852" s="3" t="s">
        <v>867</v>
      </c>
      <c r="E852" s="4" t="s">
        <v>9</v>
      </c>
    </row>
    <row r="853" spans="1:5" ht="24.75" customHeight="1">
      <c r="A853" s="4">
        <v>850</v>
      </c>
      <c r="B853" s="3" t="str">
        <f>"陈丽君"</f>
        <v>陈丽君</v>
      </c>
      <c r="C853" s="3" t="s">
        <v>778</v>
      </c>
      <c r="D853" s="3" t="s">
        <v>868</v>
      </c>
      <c r="E853" s="4" t="s">
        <v>9</v>
      </c>
    </row>
    <row r="854" spans="1:5" ht="24.75" customHeight="1">
      <c r="A854" s="4">
        <v>851</v>
      </c>
      <c r="B854" s="3" t="str">
        <f>"彭炜峰"</f>
        <v>彭炜峰</v>
      </c>
      <c r="C854" s="3" t="s">
        <v>778</v>
      </c>
      <c r="D854" s="3" t="s">
        <v>869</v>
      </c>
      <c r="E854" s="4" t="s">
        <v>9</v>
      </c>
    </row>
    <row r="855" spans="1:5" ht="24.75" customHeight="1">
      <c r="A855" s="4">
        <v>852</v>
      </c>
      <c r="B855" s="3" t="str">
        <f>"林丽芳"</f>
        <v>林丽芳</v>
      </c>
      <c r="C855" s="3" t="s">
        <v>778</v>
      </c>
      <c r="D855" s="3" t="s">
        <v>870</v>
      </c>
      <c r="E855" s="4" t="s">
        <v>9</v>
      </c>
    </row>
    <row r="856" spans="1:5" ht="24.75" customHeight="1">
      <c r="A856" s="4">
        <v>853</v>
      </c>
      <c r="B856" s="3" t="str">
        <f>"覃逍志"</f>
        <v>覃逍志</v>
      </c>
      <c r="C856" s="3" t="s">
        <v>778</v>
      </c>
      <c r="D856" s="3" t="s">
        <v>871</v>
      </c>
      <c r="E856" s="4" t="s">
        <v>9</v>
      </c>
    </row>
    <row r="857" spans="1:5" ht="24.75" customHeight="1">
      <c r="A857" s="4">
        <v>854</v>
      </c>
      <c r="B857" s="3" t="str">
        <f>"施美虹"</f>
        <v>施美虹</v>
      </c>
      <c r="C857" s="3" t="s">
        <v>778</v>
      </c>
      <c r="D857" s="3" t="s">
        <v>872</v>
      </c>
      <c r="E857" s="4" t="s">
        <v>9</v>
      </c>
    </row>
    <row r="858" spans="1:5" ht="24.75" customHeight="1">
      <c r="A858" s="4">
        <v>855</v>
      </c>
      <c r="B858" s="3" t="str">
        <f>"裴小玲"</f>
        <v>裴小玲</v>
      </c>
      <c r="C858" s="3" t="s">
        <v>778</v>
      </c>
      <c r="D858" s="3" t="s">
        <v>873</v>
      </c>
      <c r="E858" s="4" t="s">
        <v>9</v>
      </c>
    </row>
    <row r="859" spans="1:5" ht="24.75" customHeight="1">
      <c r="A859" s="4">
        <v>856</v>
      </c>
      <c r="B859" s="3" t="str">
        <f>"邢莉莉"</f>
        <v>邢莉莉</v>
      </c>
      <c r="C859" s="3" t="s">
        <v>778</v>
      </c>
      <c r="D859" s="3" t="s">
        <v>874</v>
      </c>
      <c r="E859" s="4" t="s">
        <v>9</v>
      </c>
    </row>
    <row r="860" spans="1:5" ht="24.75" customHeight="1">
      <c r="A860" s="4">
        <v>857</v>
      </c>
      <c r="B860" s="3" t="str">
        <f>"陈首憎"</f>
        <v>陈首憎</v>
      </c>
      <c r="C860" s="3" t="s">
        <v>778</v>
      </c>
      <c r="D860" s="3" t="s">
        <v>875</v>
      </c>
      <c r="E860" s="4" t="s">
        <v>9</v>
      </c>
    </row>
    <row r="861" spans="1:5" ht="24.75" customHeight="1">
      <c r="A861" s="4">
        <v>858</v>
      </c>
      <c r="B861" s="3" t="str">
        <f>"王泽红"</f>
        <v>王泽红</v>
      </c>
      <c r="C861" s="3" t="s">
        <v>778</v>
      </c>
      <c r="D861" s="3" t="s">
        <v>876</v>
      </c>
      <c r="E861" s="4" t="s">
        <v>9</v>
      </c>
    </row>
    <row r="862" spans="1:5" ht="24.75" customHeight="1">
      <c r="A862" s="4">
        <v>859</v>
      </c>
      <c r="B862" s="3" t="str">
        <f>"符瑜"</f>
        <v>符瑜</v>
      </c>
      <c r="C862" s="3" t="s">
        <v>778</v>
      </c>
      <c r="D862" s="3" t="s">
        <v>877</v>
      </c>
      <c r="E862" s="4" t="s">
        <v>9</v>
      </c>
    </row>
    <row r="863" spans="1:5" ht="24.75" customHeight="1">
      <c r="A863" s="4">
        <v>860</v>
      </c>
      <c r="B863" s="3" t="str">
        <f>"周文静"</f>
        <v>周文静</v>
      </c>
      <c r="C863" s="3" t="s">
        <v>778</v>
      </c>
      <c r="D863" s="3" t="s">
        <v>878</v>
      </c>
      <c r="E863" s="4" t="s">
        <v>9</v>
      </c>
    </row>
    <row r="864" spans="1:5" ht="24.75" customHeight="1">
      <c r="A864" s="4">
        <v>861</v>
      </c>
      <c r="B864" s="3" t="str">
        <f>"詹凌梅"</f>
        <v>詹凌梅</v>
      </c>
      <c r="C864" s="3" t="s">
        <v>778</v>
      </c>
      <c r="D864" s="3" t="s">
        <v>879</v>
      </c>
      <c r="E864" s="4" t="s">
        <v>9</v>
      </c>
    </row>
    <row r="865" spans="1:5" ht="24.75" customHeight="1">
      <c r="A865" s="4">
        <v>862</v>
      </c>
      <c r="B865" s="3" t="str">
        <f>"李琪"</f>
        <v>李琪</v>
      </c>
      <c r="C865" s="3" t="s">
        <v>778</v>
      </c>
      <c r="D865" s="3" t="s">
        <v>880</v>
      </c>
      <c r="E865" s="4" t="s">
        <v>9</v>
      </c>
    </row>
    <row r="866" spans="1:5" ht="24.75" customHeight="1">
      <c r="A866" s="4">
        <v>863</v>
      </c>
      <c r="B866" s="3" t="str">
        <f>"林小清"</f>
        <v>林小清</v>
      </c>
      <c r="C866" s="3" t="s">
        <v>778</v>
      </c>
      <c r="D866" s="3" t="s">
        <v>881</v>
      </c>
      <c r="E866" s="4" t="s">
        <v>9</v>
      </c>
    </row>
    <row r="867" spans="1:5" ht="24.75" customHeight="1">
      <c r="A867" s="4">
        <v>864</v>
      </c>
      <c r="B867" s="3" t="str">
        <f>"王小柳"</f>
        <v>王小柳</v>
      </c>
      <c r="C867" s="3" t="s">
        <v>778</v>
      </c>
      <c r="D867" s="3" t="s">
        <v>882</v>
      </c>
      <c r="E867" s="4" t="s">
        <v>9</v>
      </c>
    </row>
    <row r="868" spans="1:5" ht="24.75" customHeight="1">
      <c r="A868" s="4">
        <v>865</v>
      </c>
      <c r="B868" s="3" t="str">
        <f>"朱明川"</f>
        <v>朱明川</v>
      </c>
      <c r="C868" s="3" t="s">
        <v>778</v>
      </c>
      <c r="D868" s="3" t="s">
        <v>883</v>
      </c>
      <c r="E868" s="4" t="s">
        <v>9</v>
      </c>
    </row>
    <row r="869" spans="1:5" ht="24.75" customHeight="1">
      <c r="A869" s="4">
        <v>866</v>
      </c>
      <c r="B869" s="3" t="str">
        <f>"陈荣烹"</f>
        <v>陈荣烹</v>
      </c>
      <c r="C869" s="3" t="s">
        <v>778</v>
      </c>
      <c r="D869" s="3" t="s">
        <v>884</v>
      </c>
      <c r="E869" s="4" t="s">
        <v>9</v>
      </c>
    </row>
    <row r="870" spans="1:5" ht="24.75" customHeight="1">
      <c r="A870" s="4">
        <v>867</v>
      </c>
      <c r="B870" s="3" t="str">
        <f>"张婉婷"</f>
        <v>张婉婷</v>
      </c>
      <c r="C870" s="3" t="s">
        <v>885</v>
      </c>
      <c r="D870" s="3" t="s">
        <v>886</v>
      </c>
      <c r="E870" s="4" t="s">
        <v>9</v>
      </c>
    </row>
    <row r="871" spans="1:5" ht="24.75" customHeight="1">
      <c r="A871" s="4">
        <v>868</v>
      </c>
      <c r="B871" s="3" t="str">
        <f>"张琳玉"</f>
        <v>张琳玉</v>
      </c>
      <c r="C871" s="3" t="s">
        <v>885</v>
      </c>
      <c r="D871" s="3" t="s">
        <v>887</v>
      </c>
      <c r="E871" s="4" t="s">
        <v>9</v>
      </c>
    </row>
    <row r="872" spans="1:5" ht="24.75" customHeight="1">
      <c r="A872" s="4">
        <v>869</v>
      </c>
      <c r="B872" s="3" t="str">
        <f>"秦霞"</f>
        <v>秦霞</v>
      </c>
      <c r="C872" s="3" t="s">
        <v>885</v>
      </c>
      <c r="D872" s="3" t="s">
        <v>888</v>
      </c>
      <c r="E872" s="4" t="s">
        <v>9</v>
      </c>
    </row>
    <row r="873" spans="1:5" ht="24.75" customHeight="1">
      <c r="A873" s="4">
        <v>870</v>
      </c>
      <c r="B873" s="3" t="str">
        <f>"冯所望"</f>
        <v>冯所望</v>
      </c>
      <c r="C873" s="3" t="s">
        <v>885</v>
      </c>
      <c r="D873" s="3" t="s">
        <v>889</v>
      </c>
      <c r="E873" s="4" t="s">
        <v>9</v>
      </c>
    </row>
    <row r="874" spans="1:5" ht="24.75" customHeight="1">
      <c r="A874" s="4">
        <v>871</v>
      </c>
      <c r="B874" s="3" t="str">
        <f>"付小丽"</f>
        <v>付小丽</v>
      </c>
      <c r="C874" s="3" t="s">
        <v>885</v>
      </c>
      <c r="D874" s="3" t="s">
        <v>890</v>
      </c>
      <c r="E874" s="4" t="s">
        <v>9</v>
      </c>
    </row>
    <row r="875" spans="1:5" ht="24.75" customHeight="1">
      <c r="A875" s="4">
        <v>872</v>
      </c>
      <c r="B875" s="3" t="str">
        <f>"李薇薇"</f>
        <v>李薇薇</v>
      </c>
      <c r="C875" s="3" t="s">
        <v>885</v>
      </c>
      <c r="D875" s="3" t="s">
        <v>891</v>
      </c>
      <c r="E875" s="4" t="s">
        <v>9</v>
      </c>
    </row>
    <row r="876" spans="1:5" ht="24.75" customHeight="1">
      <c r="A876" s="4">
        <v>873</v>
      </c>
      <c r="B876" s="3" t="str">
        <f>"陈丽锦"</f>
        <v>陈丽锦</v>
      </c>
      <c r="C876" s="3" t="s">
        <v>885</v>
      </c>
      <c r="D876" s="3" t="s">
        <v>892</v>
      </c>
      <c r="E876" s="4" t="s">
        <v>9</v>
      </c>
    </row>
    <row r="877" spans="1:5" ht="24.75" customHeight="1">
      <c r="A877" s="4">
        <v>874</v>
      </c>
      <c r="B877" s="3" t="str">
        <f>"路瑾"</f>
        <v>路瑾</v>
      </c>
      <c r="C877" s="3" t="s">
        <v>885</v>
      </c>
      <c r="D877" s="3" t="s">
        <v>893</v>
      </c>
      <c r="E877" s="4" t="s">
        <v>9</v>
      </c>
    </row>
    <row r="878" spans="1:5" ht="24.75" customHeight="1">
      <c r="A878" s="4">
        <v>875</v>
      </c>
      <c r="B878" s="3" t="str">
        <f>"姚佳男"</f>
        <v>姚佳男</v>
      </c>
      <c r="C878" s="3" t="s">
        <v>885</v>
      </c>
      <c r="D878" s="3" t="s">
        <v>894</v>
      </c>
      <c r="E878" s="4" t="s">
        <v>9</v>
      </c>
    </row>
    <row r="879" spans="1:5" ht="24.75" customHeight="1">
      <c r="A879" s="4">
        <v>876</v>
      </c>
      <c r="B879" s="3" t="str">
        <f>"邓惠中"</f>
        <v>邓惠中</v>
      </c>
      <c r="C879" s="3" t="s">
        <v>885</v>
      </c>
      <c r="D879" s="3" t="s">
        <v>895</v>
      </c>
      <c r="E879" s="4" t="s">
        <v>9</v>
      </c>
    </row>
    <row r="880" spans="1:5" ht="24.75" customHeight="1">
      <c r="A880" s="4">
        <v>877</v>
      </c>
      <c r="B880" s="3" t="str">
        <f>"黄程"</f>
        <v>黄程</v>
      </c>
      <c r="C880" s="3" t="s">
        <v>885</v>
      </c>
      <c r="D880" s="3" t="s">
        <v>896</v>
      </c>
      <c r="E880" s="4" t="s">
        <v>9</v>
      </c>
    </row>
    <row r="881" spans="1:5" ht="24.75" customHeight="1">
      <c r="A881" s="4">
        <v>878</v>
      </c>
      <c r="B881" s="3" t="str">
        <f>"林蕙思"</f>
        <v>林蕙思</v>
      </c>
      <c r="C881" s="3" t="s">
        <v>885</v>
      </c>
      <c r="D881" s="3" t="s">
        <v>897</v>
      </c>
      <c r="E881" s="4" t="s">
        <v>9</v>
      </c>
    </row>
    <row r="882" spans="1:5" ht="24.75" customHeight="1">
      <c r="A882" s="4">
        <v>879</v>
      </c>
      <c r="B882" s="3" t="str">
        <f>"郝亚朋"</f>
        <v>郝亚朋</v>
      </c>
      <c r="C882" s="3" t="s">
        <v>885</v>
      </c>
      <c r="D882" s="3" t="s">
        <v>898</v>
      </c>
      <c r="E882" s="4" t="s">
        <v>9</v>
      </c>
    </row>
    <row r="883" spans="1:5" ht="24.75" customHeight="1">
      <c r="A883" s="4">
        <v>880</v>
      </c>
      <c r="B883" s="3" t="str">
        <f>"黄宏捷"</f>
        <v>黄宏捷</v>
      </c>
      <c r="C883" s="3" t="s">
        <v>885</v>
      </c>
      <c r="D883" s="3" t="s">
        <v>899</v>
      </c>
      <c r="E883" s="4" t="s">
        <v>9</v>
      </c>
    </row>
    <row r="884" spans="1:5" ht="24.75" customHeight="1">
      <c r="A884" s="4">
        <v>881</v>
      </c>
      <c r="B884" s="3" t="str">
        <f>"赵晨雨"</f>
        <v>赵晨雨</v>
      </c>
      <c r="C884" s="3" t="s">
        <v>885</v>
      </c>
      <c r="D884" s="3" t="s">
        <v>900</v>
      </c>
      <c r="E884" s="4" t="s">
        <v>9</v>
      </c>
    </row>
    <row r="885" spans="1:5" ht="24.75" customHeight="1">
      <c r="A885" s="4">
        <v>882</v>
      </c>
      <c r="B885" s="3" t="str">
        <f>"胡梦晴"</f>
        <v>胡梦晴</v>
      </c>
      <c r="C885" s="3" t="s">
        <v>885</v>
      </c>
      <c r="D885" s="3" t="s">
        <v>901</v>
      </c>
      <c r="E885" s="4" t="s">
        <v>9</v>
      </c>
    </row>
    <row r="886" spans="1:5" ht="24.75" customHeight="1">
      <c r="A886" s="4">
        <v>883</v>
      </c>
      <c r="B886" s="3" t="str">
        <f>"莫妍琪"</f>
        <v>莫妍琪</v>
      </c>
      <c r="C886" s="3" t="s">
        <v>885</v>
      </c>
      <c r="D886" s="3" t="s">
        <v>902</v>
      </c>
      <c r="E886" s="4" t="s">
        <v>9</v>
      </c>
    </row>
    <row r="887" spans="1:5" ht="24.75" customHeight="1">
      <c r="A887" s="4">
        <v>884</v>
      </c>
      <c r="B887" s="3" t="str">
        <f>"李林花"</f>
        <v>李林花</v>
      </c>
      <c r="C887" s="3" t="s">
        <v>885</v>
      </c>
      <c r="D887" s="3" t="s">
        <v>903</v>
      </c>
      <c r="E887" s="4" t="s">
        <v>9</v>
      </c>
    </row>
    <row r="888" spans="1:5" ht="24.75" customHeight="1">
      <c r="A888" s="4">
        <v>885</v>
      </c>
      <c r="B888" s="3" t="str">
        <f>"冯琪芳"</f>
        <v>冯琪芳</v>
      </c>
      <c r="C888" s="3" t="s">
        <v>885</v>
      </c>
      <c r="D888" s="6" t="s">
        <v>904</v>
      </c>
      <c r="E888" s="4" t="s">
        <v>9</v>
      </c>
    </row>
    <row r="889" spans="1:5" ht="24.75" customHeight="1">
      <c r="A889" s="4">
        <v>886</v>
      </c>
      <c r="B889" s="3" t="str">
        <f>"符家贺"</f>
        <v>符家贺</v>
      </c>
      <c r="C889" s="3" t="s">
        <v>905</v>
      </c>
      <c r="D889" s="3" t="s">
        <v>906</v>
      </c>
      <c r="E889" s="4" t="s">
        <v>9</v>
      </c>
    </row>
    <row r="890" spans="1:5" ht="24.75" customHeight="1">
      <c r="A890" s="4">
        <v>887</v>
      </c>
      <c r="B890" s="3" t="str">
        <f>"符克巩"</f>
        <v>符克巩</v>
      </c>
      <c r="C890" s="3" t="s">
        <v>905</v>
      </c>
      <c r="D890" s="3" t="s">
        <v>907</v>
      </c>
      <c r="E890" s="4" t="s">
        <v>9</v>
      </c>
    </row>
    <row r="891" spans="1:5" ht="24.75" customHeight="1">
      <c r="A891" s="4">
        <v>888</v>
      </c>
      <c r="B891" s="3" t="str">
        <f>"侯振超"</f>
        <v>侯振超</v>
      </c>
      <c r="C891" s="3" t="s">
        <v>905</v>
      </c>
      <c r="D891" s="3" t="s">
        <v>908</v>
      </c>
      <c r="E891" s="4" t="s">
        <v>9</v>
      </c>
    </row>
    <row r="892" spans="1:5" ht="24.75" customHeight="1">
      <c r="A892" s="4">
        <v>889</v>
      </c>
      <c r="B892" s="3" t="str">
        <f>"崔钰莹"</f>
        <v>崔钰莹</v>
      </c>
      <c r="C892" s="3" t="s">
        <v>905</v>
      </c>
      <c r="D892" s="3" t="s">
        <v>909</v>
      </c>
      <c r="E892" s="4" t="s">
        <v>9</v>
      </c>
    </row>
    <row r="893" spans="1:5" ht="24.75" customHeight="1">
      <c r="A893" s="4">
        <v>890</v>
      </c>
      <c r="B893" s="3" t="str">
        <f>"符孟铍"</f>
        <v>符孟铍</v>
      </c>
      <c r="C893" s="3" t="s">
        <v>905</v>
      </c>
      <c r="D893" s="3" t="s">
        <v>910</v>
      </c>
      <c r="E893" s="4" t="s">
        <v>9</v>
      </c>
    </row>
    <row r="894" spans="1:5" ht="24.75" customHeight="1">
      <c r="A894" s="4">
        <v>891</v>
      </c>
      <c r="B894" s="3" t="str">
        <f>"符式运"</f>
        <v>符式运</v>
      </c>
      <c r="C894" s="3" t="s">
        <v>905</v>
      </c>
      <c r="D894" s="3" t="s">
        <v>911</v>
      </c>
      <c r="E894" s="4" t="s">
        <v>9</v>
      </c>
    </row>
    <row r="895" spans="1:5" ht="24.75" customHeight="1">
      <c r="A895" s="4">
        <v>892</v>
      </c>
      <c r="B895" s="3" t="str">
        <f>"高冠卓"</f>
        <v>高冠卓</v>
      </c>
      <c r="C895" s="3" t="s">
        <v>905</v>
      </c>
      <c r="D895" s="3" t="s">
        <v>912</v>
      </c>
      <c r="E895" s="4" t="s">
        <v>9</v>
      </c>
    </row>
    <row r="896" spans="1:5" ht="24.75" customHeight="1">
      <c r="A896" s="4">
        <v>893</v>
      </c>
      <c r="B896" s="3" t="str">
        <f>"陈显忠"</f>
        <v>陈显忠</v>
      </c>
      <c r="C896" s="3" t="s">
        <v>905</v>
      </c>
      <c r="D896" s="3" t="s">
        <v>913</v>
      </c>
      <c r="E896" s="4" t="s">
        <v>9</v>
      </c>
    </row>
    <row r="897" spans="1:5" ht="24.75" customHeight="1">
      <c r="A897" s="4">
        <v>894</v>
      </c>
      <c r="B897" s="3" t="str">
        <f>"王元山"</f>
        <v>王元山</v>
      </c>
      <c r="C897" s="3" t="s">
        <v>905</v>
      </c>
      <c r="D897" s="3" t="s">
        <v>914</v>
      </c>
      <c r="E897" s="4" t="s">
        <v>9</v>
      </c>
    </row>
    <row r="898" spans="1:5" ht="24.75" customHeight="1">
      <c r="A898" s="4">
        <v>895</v>
      </c>
      <c r="B898" s="3" t="str">
        <f>"蒋文杰"</f>
        <v>蒋文杰</v>
      </c>
      <c r="C898" s="3" t="s">
        <v>905</v>
      </c>
      <c r="D898" s="3" t="s">
        <v>915</v>
      </c>
      <c r="E898" s="4" t="s">
        <v>9</v>
      </c>
    </row>
    <row r="899" spans="1:5" ht="24.75" customHeight="1">
      <c r="A899" s="4">
        <v>896</v>
      </c>
      <c r="B899" s="3" t="str">
        <f>"梁艳云"</f>
        <v>梁艳云</v>
      </c>
      <c r="C899" s="3" t="s">
        <v>905</v>
      </c>
      <c r="D899" s="3" t="s">
        <v>916</v>
      </c>
      <c r="E899" s="4" t="s">
        <v>9</v>
      </c>
    </row>
    <row r="900" spans="1:5" ht="24.75" customHeight="1">
      <c r="A900" s="4">
        <v>897</v>
      </c>
      <c r="B900" s="3" t="str">
        <f>"江蕾蕾"</f>
        <v>江蕾蕾</v>
      </c>
      <c r="C900" s="3" t="s">
        <v>905</v>
      </c>
      <c r="D900" s="3" t="s">
        <v>917</v>
      </c>
      <c r="E900" s="4" t="s">
        <v>9</v>
      </c>
    </row>
    <row r="901" spans="1:5" ht="24.75" customHeight="1">
      <c r="A901" s="4">
        <v>898</v>
      </c>
      <c r="B901" s="3" t="str">
        <f>"符喜驾"</f>
        <v>符喜驾</v>
      </c>
      <c r="C901" s="3" t="s">
        <v>905</v>
      </c>
      <c r="D901" s="3" t="s">
        <v>918</v>
      </c>
      <c r="E901" s="4" t="s">
        <v>9</v>
      </c>
    </row>
    <row r="902" spans="1:5" ht="24.75" customHeight="1">
      <c r="A902" s="4">
        <v>899</v>
      </c>
      <c r="B902" s="3" t="str">
        <f>"马若君"</f>
        <v>马若君</v>
      </c>
      <c r="C902" s="3" t="s">
        <v>905</v>
      </c>
      <c r="D902" s="3" t="s">
        <v>919</v>
      </c>
      <c r="E902" s="4" t="s">
        <v>9</v>
      </c>
    </row>
    <row r="903" spans="1:5" ht="24.75" customHeight="1">
      <c r="A903" s="4">
        <v>900</v>
      </c>
      <c r="B903" s="3" t="str">
        <f>"王有世"</f>
        <v>王有世</v>
      </c>
      <c r="C903" s="3" t="s">
        <v>905</v>
      </c>
      <c r="D903" s="3" t="s">
        <v>920</v>
      </c>
      <c r="E903" s="4" t="s">
        <v>9</v>
      </c>
    </row>
    <row r="904" spans="1:5" ht="24.75" customHeight="1">
      <c r="A904" s="4">
        <v>901</v>
      </c>
      <c r="B904" s="3" t="str">
        <f>"苏磊"</f>
        <v>苏磊</v>
      </c>
      <c r="C904" s="3" t="s">
        <v>905</v>
      </c>
      <c r="D904" s="3" t="s">
        <v>921</v>
      </c>
      <c r="E904" s="4" t="s">
        <v>9</v>
      </c>
    </row>
    <row r="905" spans="1:5" ht="24.75" customHeight="1">
      <c r="A905" s="4">
        <v>902</v>
      </c>
      <c r="B905" s="3" t="str">
        <f>"林彦妤"</f>
        <v>林彦妤</v>
      </c>
      <c r="C905" s="3" t="s">
        <v>905</v>
      </c>
      <c r="D905" s="3" t="s">
        <v>79</v>
      </c>
      <c r="E905" s="4" t="s">
        <v>9</v>
      </c>
    </row>
    <row r="906" spans="1:5" ht="24.75" customHeight="1">
      <c r="A906" s="4">
        <v>903</v>
      </c>
      <c r="B906" s="3" t="str">
        <f>"王业东"</f>
        <v>王业东</v>
      </c>
      <c r="C906" s="3" t="s">
        <v>905</v>
      </c>
      <c r="D906" s="3" t="s">
        <v>922</v>
      </c>
      <c r="E906" s="4" t="s">
        <v>9</v>
      </c>
    </row>
    <row r="907" spans="1:5" ht="24.75" customHeight="1">
      <c r="A907" s="4">
        <v>904</v>
      </c>
      <c r="B907" s="3" t="str">
        <f>"梅望劲"</f>
        <v>梅望劲</v>
      </c>
      <c r="C907" s="3" t="s">
        <v>905</v>
      </c>
      <c r="D907" s="3" t="s">
        <v>923</v>
      </c>
      <c r="E907" s="4" t="s">
        <v>9</v>
      </c>
    </row>
    <row r="908" spans="1:5" ht="24.75" customHeight="1">
      <c r="A908" s="4">
        <v>905</v>
      </c>
      <c r="B908" s="3" t="str">
        <f>"欧开轩"</f>
        <v>欧开轩</v>
      </c>
      <c r="C908" s="3" t="s">
        <v>905</v>
      </c>
      <c r="D908" s="3" t="s">
        <v>924</v>
      </c>
      <c r="E908" s="4" t="s">
        <v>9</v>
      </c>
    </row>
    <row r="909" spans="1:5" ht="24.75" customHeight="1">
      <c r="A909" s="4">
        <v>906</v>
      </c>
      <c r="B909" s="3" t="str">
        <f>"西月萍"</f>
        <v>西月萍</v>
      </c>
      <c r="C909" s="3" t="s">
        <v>905</v>
      </c>
      <c r="D909" s="3" t="s">
        <v>925</v>
      </c>
      <c r="E909" s="4" t="s">
        <v>9</v>
      </c>
    </row>
    <row r="910" spans="1:5" ht="24.75" customHeight="1">
      <c r="A910" s="4">
        <v>907</v>
      </c>
      <c r="B910" s="3" t="str">
        <f>"孙孟佳"</f>
        <v>孙孟佳</v>
      </c>
      <c r="C910" s="3" t="s">
        <v>905</v>
      </c>
      <c r="D910" s="3" t="s">
        <v>926</v>
      </c>
      <c r="E910" s="4" t="s">
        <v>9</v>
      </c>
    </row>
    <row r="911" spans="1:5" ht="24.75" customHeight="1">
      <c r="A911" s="4">
        <v>908</v>
      </c>
      <c r="B911" s="3" t="str">
        <f>"吕文婷"</f>
        <v>吕文婷</v>
      </c>
      <c r="C911" s="3" t="s">
        <v>905</v>
      </c>
      <c r="D911" s="3" t="s">
        <v>927</v>
      </c>
      <c r="E911" s="4" t="s">
        <v>9</v>
      </c>
    </row>
    <row r="912" spans="1:5" ht="24.75" customHeight="1">
      <c r="A912" s="4">
        <v>909</v>
      </c>
      <c r="B912" s="3" t="str">
        <f>"叶秀奋"</f>
        <v>叶秀奋</v>
      </c>
      <c r="C912" s="3" t="s">
        <v>905</v>
      </c>
      <c r="D912" s="3" t="s">
        <v>928</v>
      </c>
      <c r="E912" s="4" t="s">
        <v>9</v>
      </c>
    </row>
    <row r="913" spans="1:5" ht="24.75" customHeight="1">
      <c r="A913" s="4">
        <v>910</v>
      </c>
      <c r="B913" s="3" t="str">
        <f>"戴俄海"</f>
        <v>戴俄海</v>
      </c>
      <c r="C913" s="3" t="s">
        <v>905</v>
      </c>
      <c r="D913" s="3" t="s">
        <v>929</v>
      </c>
      <c r="E913" s="4" t="s">
        <v>9</v>
      </c>
    </row>
    <row r="914" spans="1:5" ht="24.75" customHeight="1">
      <c r="A914" s="4">
        <v>911</v>
      </c>
      <c r="B914" s="3" t="str">
        <f>"罗凤"</f>
        <v>罗凤</v>
      </c>
      <c r="C914" s="3" t="s">
        <v>905</v>
      </c>
      <c r="D914" s="3" t="s">
        <v>930</v>
      </c>
      <c r="E914" s="4" t="s">
        <v>9</v>
      </c>
    </row>
    <row r="915" spans="1:5" ht="24.75" customHeight="1">
      <c r="A915" s="4">
        <v>912</v>
      </c>
      <c r="B915" s="3" t="str">
        <f>"李汉光"</f>
        <v>李汉光</v>
      </c>
      <c r="C915" s="3" t="s">
        <v>905</v>
      </c>
      <c r="D915" s="3" t="s">
        <v>931</v>
      </c>
      <c r="E915" s="4" t="s">
        <v>9</v>
      </c>
    </row>
    <row r="916" spans="1:5" ht="24.75" customHeight="1">
      <c r="A916" s="4">
        <v>913</v>
      </c>
      <c r="B916" s="3" t="str">
        <f>"罗家俊"</f>
        <v>罗家俊</v>
      </c>
      <c r="C916" s="3" t="s">
        <v>905</v>
      </c>
      <c r="D916" s="3" t="s">
        <v>932</v>
      </c>
      <c r="E916" s="4" t="s">
        <v>9</v>
      </c>
    </row>
    <row r="917" spans="1:5" ht="24.75" customHeight="1">
      <c r="A917" s="4">
        <v>914</v>
      </c>
      <c r="B917" s="3" t="str">
        <f>"徐璐"</f>
        <v>徐璐</v>
      </c>
      <c r="C917" s="3" t="s">
        <v>905</v>
      </c>
      <c r="D917" s="3" t="s">
        <v>933</v>
      </c>
      <c r="E917" s="4" t="s">
        <v>9</v>
      </c>
    </row>
    <row r="918" spans="1:5" ht="24.75" customHeight="1">
      <c r="A918" s="4">
        <v>915</v>
      </c>
      <c r="B918" s="3" t="str">
        <f>"马婷"</f>
        <v>马婷</v>
      </c>
      <c r="C918" s="3" t="s">
        <v>905</v>
      </c>
      <c r="D918" s="3" t="s">
        <v>934</v>
      </c>
      <c r="E918" s="4" t="s">
        <v>9</v>
      </c>
    </row>
    <row r="919" spans="1:5" ht="24.75" customHeight="1">
      <c r="A919" s="4">
        <v>916</v>
      </c>
      <c r="B919" s="3" t="str">
        <f>"景欣"</f>
        <v>景欣</v>
      </c>
      <c r="C919" s="3" t="s">
        <v>905</v>
      </c>
      <c r="D919" s="3" t="s">
        <v>935</v>
      </c>
      <c r="E919" s="4" t="s">
        <v>9</v>
      </c>
    </row>
    <row r="920" spans="1:5" ht="24.75" customHeight="1">
      <c r="A920" s="4">
        <v>917</v>
      </c>
      <c r="B920" s="3" t="str">
        <f>"冯倩燕"</f>
        <v>冯倩燕</v>
      </c>
      <c r="C920" s="3" t="s">
        <v>905</v>
      </c>
      <c r="D920" s="3" t="s">
        <v>936</v>
      </c>
      <c r="E920" s="4" t="s">
        <v>9</v>
      </c>
    </row>
    <row r="921" spans="1:5" ht="24.75" customHeight="1">
      <c r="A921" s="4">
        <v>918</v>
      </c>
      <c r="B921" s="3" t="str">
        <f>"吴雅静"</f>
        <v>吴雅静</v>
      </c>
      <c r="C921" s="3" t="s">
        <v>905</v>
      </c>
      <c r="D921" s="3" t="s">
        <v>937</v>
      </c>
      <c r="E921" s="4" t="s">
        <v>9</v>
      </c>
    </row>
    <row r="922" spans="1:5" ht="24.75" customHeight="1">
      <c r="A922" s="4">
        <v>919</v>
      </c>
      <c r="B922" s="3" t="str">
        <f>"吴启高"</f>
        <v>吴启高</v>
      </c>
      <c r="C922" s="3" t="s">
        <v>905</v>
      </c>
      <c r="D922" s="3" t="s">
        <v>938</v>
      </c>
      <c r="E922" s="4" t="s">
        <v>9</v>
      </c>
    </row>
    <row r="923" spans="1:5" ht="24.75" customHeight="1">
      <c r="A923" s="4">
        <v>920</v>
      </c>
      <c r="B923" s="3" t="str">
        <f>"欧哲彬"</f>
        <v>欧哲彬</v>
      </c>
      <c r="C923" s="3" t="s">
        <v>905</v>
      </c>
      <c r="D923" s="3" t="s">
        <v>939</v>
      </c>
      <c r="E923" s="4" t="s">
        <v>9</v>
      </c>
    </row>
    <row r="924" spans="1:5" ht="24.75" customHeight="1">
      <c r="A924" s="4">
        <v>921</v>
      </c>
      <c r="B924" s="3" t="str">
        <f>"郑宁宇"</f>
        <v>郑宁宇</v>
      </c>
      <c r="C924" s="3" t="s">
        <v>905</v>
      </c>
      <c r="D924" s="3" t="s">
        <v>940</v>
      </c>
      <c r="E924" s="4" t="s">
        <v>9</v>
      </c>
    </row>
    <row r="925" spans="1:5" ht="24.75" customHeight="1">
      <c r="A925" s="4">
        <v>922</v>
      </c>
      <c r="B925" s="3" t="str">
        <f>"杨剑"</f>
        <v>杨剑</v>
      </c>
      <c r="C925" s="3" t="s">
        <v>905</v>
      </c>
      <c r="D925" s="3" t="s">
        <v>941</v>
      </c>
      <c r="E925" s="4" t="s">
        <v>9</v>
      </c>
    </row>
    <row r="926" spans="1:5" ht="24.75" customHeight="1">
      <c r="A926" s="4">
        <v>923</v>
      </c>
      <c r="B926" s="3" t="str">
        <f>"占家豪"</f>
        <v>占家豪</v>
      </c>
      <c r="C926" s="3" t="s">
        <v>905</v>
      </c>
      <c r="D926" s="3" t="s">
        <v>257</v>
      </c>
      <c r="E926" s="4" t="s">
        <v>9</v>
      </c>
    </row>
    <row r="927" spans="1:5" ht="24.75" customHeight="1">
      <c r="A927" s="4">
        <v>924</v>
      </c>
      <c r="B927" s="3" t="str">
        <f>"梁少玲"</f>
        <v>梁少玲</v>
      </c>
      <c r="C927" s="3" t="s">
        <v>905</v>
      </c>
      <c r="D927" s="3" t="s">
        <v>942</v>
      </c>
      <c r="E927" s="4" t="s">
        <v>9</v>
      </c>
    </row>
    <row r="928" spans="1:5" ht="24.75" customHeight="1">
      <c r="A928" s="4">
        <v>925</v>
      </c>
      <c r="B928" s="3" t="str">
        <f>"张天庆"</f>
        <v>张天庆</v>
      </c>
      <c r="C928" s="3" t="s">
        <v>905</v>
      </c>
      <c r="D928" s="3" t="s">
        <v>943</v>
      </c>
      <c r="E928" s="4" t="s">
        <v>9</v>
      </c>
    </row>
    <row r="929" spans="1:5" ht="24.75" customHeight="1">
      <c r="A929" s="4">
        <v>926</v>
      </c>
      <c r="B929" s="3" t="str">
        <f>"陈王辉"</f>
        <v>陈王辉</v>
      </c>
      <c r="C929" s="3" t="s">
        <v>905</v>
      </c>
      <c r="D929" s="3" t="s">
        <v>944</v>
      </c>
      <c r="E929" s="4" t="s">
        <v>9</v>
      </c>
    </row>
    <row r="930" spans="1:5" ht="24.75" customHeight="1">
      <c r="A930" s="4">
        <v>927</v>
      </c>
      <c r="B930" s="3" t="str">
        <f>"杨皓然"</f>
        <v>杨皓然</v>
      </c>
      <c r="C930" s="3" t="s">
        <v>905</v>
      </c>
      <c r="D930" s="3" t="s">
        <v>945</v>
      </c>
      <c r="E930" s="4" t="s">
        <v>9</v>
      </c>
    </row>
    <row r="931" spans="1:5" ht="24.75" customHeight="1">
      <c r="A931" s="4">
        <v>928</v>
      </c>
      <c r="B931" s="3" t="str">
        <f>"蔡兴超"</f>
        <v>蔡兴超</v>
      </c>
      <c r="C931" s="3" t="s">
        <v>905</v>
      </c>
      <c r="D931" s="3" t="s">
        <v>946</v>
      </c>
      <c r="E931" s="4" t="s">
        <v>9</v>
      </c>
    </row>
    <row r="932" spans="1:5" ht="24.75" customHeight="1">
      <c r="A932" s="4">
        <v>929</v>
      </c>
      <c r="B932" s="3" t="str">
        <f>"王闯"</f>
        <v>王闯</v>
      </c>
      <c r="C932" s="3" t="s">
        <v>905</v>
      </c>
      <c r="D932" s="3" t="s">
        <v>947</v>
      </c>
      <c r="E932" s="4" t="s">
        <v>9</v>
      </c>
    </row>
    <row r="933" spans="1:5" ht="24.75" customHeight="1">
      <c r="A933" s="4">
        <v>930</v>
      </c>
      <c r="B933" s="3" t="str">
        <f>"王川"</f>
        <v>王川</v>
      </c>
      <c r="C933" s="3" t="s">
        <v>905</v>
      </c>
      <c r="D933" s="3" t="s">
        <v>948</v>
      </c>
      <c r="E933" s="4" t="s">
        <v>9</v>
      </c>
    </row>
    <row r="934" spans="1:5" ht="24.75" customHeight="1">
      <c r="A934" s="4">
        <v>931</v>
      </c>
      <c r="B934" s="3" t="str">
        <f>"孙于琅"</f>
        <v>孙于琅</v>
      </c>
      <c r="C934" s="3" t="s">
        <v>905</v>
      </c>
      <c r="D934" s="3" t="s">
        <v>949</v>
      </c>
      <c r="E934" s="4" t="s">
        <v>9</v>
      </c>
    </row>
    <row r="935" spans="1:5" ht="24.75" customHeight="1">
      <c r="A935" s="4">
        <v>932</v>
      </c>
      <c r="B935" s="3" t="str">
        <f>"李兴军"</f>
        <v>李兴军</v>
      </c>
      <c r="C935" s="3" t="s">
        <v>905</v>
      </c>
      <c r="D935" s="3" t="s">
        <v>950</v>
      </c>
      <c r="E935" s="4" t="s">
        <v>9</v>
      </c>
    </row>
    <row r="936" spans="1:5" ht="24.75" customHeight="1">
      <c r="A936" s="4">
        <v>933</v>
      </c>
      <c r="B936" s="3" t="str">
        <f>"陈奕森"</f>
        <v>陈奕森</v>
      </c>
      <c r="C936" s="3" t="s">
        <v>905</v>
      </c>
      <c r="D936" s="3" t="s">
        <v>951</v>
      </c>
      <c r="E936" s="4" t="s">
        <v>9</v>
      </c>
    </row>
    <row r="937" spans="1:5" ht="24.75" customHeight="1">
      <c r="A937" s="4">
        <v>934</v>
      </c>
      <c r="B937" s="3" t="str">
        <f>"朱发东"</f>
        <v>朱发东</v>
      </c>
      <c r="C937" s="3" t="s">
        <v>905</v>
      </c>
      <c r="D937" s="3" t="s">
        <v>952</v>
      </c>
      <c r="E937" s="4" t="s">
        <v>9</v>
      </c>
    </row>
    <row r="938" spans="1:5" ht="24.75" customHeight="1">
      <c r="A938" s="4">
        <v>935</v>
      </c>
      <c r="B938" s="3" t="str">
        <f>"吴柯毅"</f>
        <v>吴柯毅</v>
      </c>
      <c r="C938" s="3" t="s">
        <v>905</v>
      </c>
      <c r="D938" s="3" t="s">
        <v>953</v>
      </c>
      <c r="E938" s="4" t="s">
        <v>9</v>
      </c>
    </row>
    <row r="939" spans="1:5" ht="24.75" customHeight="1">
      <c r="A939" s="4">
        <v>936</v>
      </c>
      <c r="B939" s="3" t="str">
        <f>"白津子"</f>
        <v>白津子</v>
      </c>
      <c r="C939" s="3" t="s">
        <v>905</v>
      </c>
      <c r="D939" s="3" t="s">
        <v>954</v>
      </c>
      <c r="E939" s="4" t="s">
        <v>9</v>
      </c>
    </row>
    <row r="940" spans="1:5" ht="24.75" customHeight="1">
      <c r="A940" s="4">
        <v>937</v>
      </c>
      <c r="B940" s="3" t="str">
        <f>"李玉玲"</f>
        <v>李玉玲</v>
      </c>
      <c r="C940" s="3" t="s">
        <v>905</v>
      </c>
      <c r="D940" s="3" t="s">
        <v>955</v>
      </c>
      <c r="E940" s="4" t="s">
        <v>9</v>
      </c>
    </row>
    <row r="941" spans="1:5" ht="24.75" customHeight="1">
      <c r="A941" s="4">
        <v>938</v>
      </c>
      <c r="B941" s="3" t="str">
        <f>"王翠"</f>
        <v>王翠</v>
      </c>
      <c r="C941" s="3" t="s">
        <v>905</v>
      </c>
      <c r="D941" s="3" t="s">
        <v>956</v>
      </c>
      <c r="E941" s="4" t="s">
        <v>9</v>
      </c>
    </row>
    <row r="942" spans="1:5" ht="24.75" customHeight="1">
      <c r="A942" s="4">
        <v>939</v>
      </c>
      <c r="B942" s="3" t="str">
        <f>"邢溢桓"</f>
        <v>邢溢桓</v>
      </c>
      <c r="C942" s="3" t="s">
        <v>905</v>
      </c>
      <c r="D942" s="3" t="s">
        <v>957</v>
      </c>
      <c r="E942" s="4" t="s">
        <v>9</v>
      </c>
    </row>
    <row r="943" spans="1:5" ht="24.75" customHeight="1">
      <c r="A943" s="4">
        <v>940</v>
      </c>
      <c r="B943" s="3" t="str">
        <f>"羊进虎"</f>
        <v>羊进虎</v>
      </c>
      <c r="C943" s="3" t="s">
        <v>905</v>
      </c>
      <c r="D943" s="3" t="s">
        <v>958</v>
      </c>
      <c r="E943" s="4" t="s">
        <v>9</v>
      </c>
    </row>
    <row r="944" spans="1:5" ht="24.75" customHeight="1">
      <c r="A944" s="4">
        <v>941</v>
      </c>
      <c r="B944" s="3" t="str">
        <f>"莫翠山"</f>
        <v>莫翠山</v>
      </c>
      <c r="C944" s="3" t="s">
        <v>905</v>
      </c>
      <c r="D944" s="3" t="s">
        <v>959</v>
      </c>
      <c r="E944" s="4" t="s">
        <v>9</v>
      </c>
    </row>
    <row r="945" spans="1:5" ht="24.75" customHeight="1">
      <c r="A945" s="4">
        <v>942</v>
      </c>
      <c r="B945" s="3" t="str">
        <f>"衣春霖"</f>
        <v>衣春霖</v>
      </c>
      <c r="C945" s="3" t="s">
        <v>905</v>
      </c>
      <c r="D945" s="3" t="s">
        <v>960</v>
      </c>
      <c r="E945" s="4" t="s">
        <v>9</v>
      </c>
    </row>
    <row r="946" spans="1:5" ht="24.75" customHeight="1">
      <c r="A946" s="4">
        <v>943</v>
      </c>
      <c r="B946" s="3" t="str">
        <f>"吴金霞"</f>
        <v>吴金霞</v>
      </c>
      <c r="C946" s="3" t="s">
        <v>905</v>
      </c>
      <c r="D946" s="3" t="s">
        <v>961</v>
      </c>
      <c r="E946" s="4" t="s">
        <v>9</v>
      </c>
    </row>
    <row r="947" spans="1:5" ht="24.75" customHeight="1">
      <c r="A947" s="4">
        <v>944</v>
      </c>
      <c r="B947" s="3" t="str">
        <f>"黄亚雷"</f>
        <v>黄亚雷</v>
      </c>
      <c r="C947" s="3" t="s">
        <v>905</v>
      </c>
      <c r="D947" s="3" t="s">
        <v>962</v>
      </c>
      <c r="E947" s="4" t="s">
        <v>9</v>
      </c>
    </row>
    <row r="948" spans="1:5" ht="24.75" customHeight="1">
      <c r="A948" s="4">
        <v>945</v>
      </c>
      <c r="B948" s="3" t="str">
        <f>"吴孝宏"</f>
        <v>吴孝宏</v>
      </c>
      <c r="C948" s="3" t="s">
        <v>905</v>
      </c>
      <c r="D948" s="3" t="s">
        <v>963</v>
      </c>
      <c r="E948" s="4" t="s">
        <v>9</v>
      </c>
    </row>
    <row r="949" spans="1:5" ht="24.75" customHeight="1">
      <c r="A949" s="4">
        <v>946</v>
      </c>
      <c r="B949" s="3" t="str">
        <f>"符宗专"</f>
        <v>符宗专</v>
      </c>
      <c r="C949" s="3" t="s">
        <v>905</v>
      </c>
      <c r="D949" s="3" t="s">
        <v>964</v>
      </c>
      <c r="E949" s="4" t="s">
        <v>9</v>
      </c>
    </row>
    <row r="950" spans="1:5" ht="24.75" customHeight="1">
      <c r="A950" s="4">
        <v>947</v>
      </c>
      <c r="B950" s="3" t="str">
        <f>"陈玉铭"</f>
        <v>陈玉铭</v>
      </c>
      <c r="C950" s="3" t="s">
        <v>905</v>
      </c>
      <c r="D950" s="3" t="s">
        <v>965</v>
      </c>
      <c r="E950" s="4" t="s">
        <v>9</v>
      </c>
    </row>
    <row r="951" spans="1:5" ht="24.75" customHeight="1">
      <c r="A951" s="4">
        <v>948</v>
      </c>
      <c r="B951" s="3" t="str">
        <f>"颜庭祥"</f>
        <v>颜庭祥</v>
      </c>
      <c r="C951" s="3" t="s">
        <v>905</v>
      </c>
      <c r="D951" s="3" t="s">
        <v>966</v>
      </c>
      <c r="E951" s="4" t="s">
        <v>9</v>
      </c>
    </row>
    <row r="952" spans="1:5" ht="24.75" customHeight="1">
      <c r="A952" s="4">
        <v>949</v>
      </c>
      <c r="B952" s="3" t="str">
        <f>"陈春梅"</f>
        <v>陈春梅</v>
      </c>
      <c r="C952" s="3" t="s">
        <v>905</v>
      </c>
      <c r="D952" s="3" t="s">
        <v>967</v>
      </c>
      <c r="E952" s="4" t="s">
        <v>9</v>
      </c>
    </row>
    <row r="953" spans="1:5" ht="24.75" customHeight="1">
      <c r="A953" s="4">
        <v>950</v>
      </c>
      <c r="B953" s="3" t="str">
        <f>"麦宜鑫"</f>
        <v>麦宜鑫</v>
      </c>
      <c r="C953" s="3" t="s">
        <v>905</v>
      </c>
      <c r="D953" s="3" t="s">
        <v>968</v>
      </c>
      <c r="E953" s="4" t="s">
        <v>9</v>
      </c>
    </row>
    <row r="954" spans="1:5" ht="24.75" customHeight="1">
      <c r="A954" s="4">
        <v>951</v>
      </c>
      <c r="B954" s="3" t="str">
        <f>"肖丙璐"</f>
        <v>肖丙璐</v>
      </c>
      <c r="C954" s="3" t="s">
        <v>905</v>
      </c>
      <c r="D954" s="3" t="s">
        <v>969</v>
      </c>
      <c r="E954" s="4" t="s">
        <v>9</v>
      </c>
    </row>
    <row r="955" spans="1:5" ht="24.75" customHeight="1">
      <c r="A955" s="4">
        <v>952</v>
      </c>
      <c r="B955" s="3" t="str">
        <f>"吴昊"</f>
        <v>吴昊</v>
      </c>
      <c r="C955" s="3" t="s">
        <v>905</v>
      </c>
      <c r="D955" s="3" t="s">
        <v>970</v>
      </c>
      <c r="E955" s="4" t="s">
        <v>9</v>
      </c>
    </row>
    <row r="956" spans="1:5" ht="24.75" customHeight="1">
      <c r="A956" s="4">
        <v>953</v>
      </c>
      <c r="B956" s="3" t="str">
        <f>"占玉敏"</f>
        <v>占玉敏</v>
      </c>
      <c r="C956" s="3" t="s">
        <v>905</v>
      </c>
      <c r="D956" s="3" t="s">
        <v>971</v>
      </c>
      <c r="E956" s="4" t="s">
        <v>9</v>
      </c>
    </row>
    <row r="957" spans="1:5" ht="24.75" customHeight="1">
      <c r="A957" s="4">
        <v>954</v>
      </c>
      <c r="B957" s="3" t="str">
        <f>"唐栎程"</f>
        <v>唐栎程</v>
      </c>
      <c r="C957" s="3" t="s">
        <v>905</v>
      </c>
      <c r="D957" s="3" t="s">
        <v>972</v>
      </c>
      <c r="E957" s="4" t="s">
        <v>9</v>
      </c>
    </row>
    <row r="958" spans="1:5" ht="24.75" customHeight="1">
      <c r="A958" s="4">
        <v>955</v>
      </c>
      <c r="B958" s="3" t="str">
        <f>"卜玉燕"</f>
        <v>卜玉燕</v>
      </c>
      <c r="C958" s="3" t="s">
        <v>905</v>
      </c>
      <c r="D958" s="3" t="s">
        <v>973</v>
      </c>
      <c r="E958" s="4" t="s">
        <v>9</v>
      </c>
    </row>
    <row r="959" spans="1:5" ht="24.75" customHeight="1">
      <c r="A959" s="4">
        <v>956</v>
      </c>
      <c r="B959" s="3" t="str">
        <f>"王旭"</f>
        <v>王旭</v>
      </c>
      <c r="C959" s="3" t="s">
        <v>905</v>
      </c>
      <c r="D959" s="3" t="s">
        <v>974</v>
      </c>
      <c r="E959" s="4" t="s">
        <v>9</v>
      </c>
    </row>
    <row r="960" spans="1:5" ht="24.75" customHeight="1">
      <c r="A960" s="4">
        <v>957</v>
      </c>
      <c r="B960" s="3" t="str">
        <f>"黄家泽"</f>
        <v>黄家泽</v>
      </c>
      <c r="C960" s="3" t="s">
        <v>905</v>
      </c>
      <c r="D960" s="3" t="s">
        <v>975</v>
      </c>
      <c r="E960" s="4" t="s">
        <v>9</v>
      </c>
    </row>
    <row r="961" spans="1:5" ht="24.75" customHeight="1">
      <c r="A961" s="4">
        <v>958</v>
      </c>
      <c r="B961" s="3" t="str">
        <f>"苏德雄"</f>
        <v>苏德雄</v>
      </c>
      <c r="C961" s="3" t="s">
        <v>905</v>
      </c>
      <c r="D961" s="3" t="s">
        <v>976</v>
      </c>
      <c r="E961" s="4" t="s">
        <v>9</v>
      </c>
    </row>
    <row r="962" spans="1:5" ht="24.75" customHeight="1">
      <c r="A962" s="4">
        <v>959</v>
      </c>
      <c r="B962" s="3" t="str">
        <f>"苏燕妮"</f>
        <v>苏燕妮</v>
      </c>
      <c r="C962" s="3" t="s">
        <v>905</v>
      </c>
      <c r="D962" s="3" t="s">
        <v>977</v>
      </c>
      <c r="E962" s="4" t="s">
        <v>9</v>
      </c>
    </row>
    <row r="963" spans="1:5" ht="24.75" customHeight="1">
      <c r="A963" s="4">
        <v>960</v>
      </c>
      <c r="B963" s="3" t="str">
        <f>"徐唱"</f>
        <v>徐唱</v>
      </c>
      <c r="C963" s="3" t="s">
        <v>905</v>
      </c>
      <c r="D963" s="3" t="s">
        <v>978</v>
      </c>
      <c r="E963" s="4" t="s">
        <v>9</v>
      </c>
    </row>
    <row r="964" spans="1:5" ht="24.75" customHeight="1">
      <c r="A964" s="4">
        <v>961</v>
      </c>
      <c r="B964" s="3" t="str">
        <f>"闫嘉朔"</f>
        <v>闫嘉朔</v>
      </c>
      <c r="C964" s="3" t="s">
        <v>905</v>
      </c>
      <c r="D964" s="3" t="s">
        <v>979</v>
      </c>
      <c r="E964" s="4" t="s">
        <v>9</v>
      </c>
    </row>
    <row r="965" spans="1:5" ht="24.75" customHeight="1">
      <c r="A965" s="4">
        <v>962</v>
      </c>
      <c r="B965" s="3" t="str">
        <f>"黄森"</f>
        <v>黄森</v>
      </c>
      <c r="C965" s="3" t="s">
        <v>905</v>
      </c>
      <c r="D965" s="3" t="s">
        <v>980</v>
      </c>
      <c r="E965" s="4" t="s">
        <v>9</v>
      </c>
    </row>
    <row r="966" spans="1:5" ht="24.75" customHeight="1">
      <c r="A966" s="4">
        <v>963</v>
      </c>
      <c r="B966" s="3" t="str">
        <f>"晁悦"</f>
        <v>晁悦</v>
      </c>
      <c r="C966" s="3" t="s">
        <v>905</v>
      </c>
      <c r="D966" s="3" t="s">
        <v>981</v>
      </c>
      <c r="E966" s="4" t="s">
        <v>9</v>
      </c>
    </row>
    <row r="967" spans="1:5" ht="24.75" customHeight="1">
      <c r="A967" s="4">
        <v>964</v>
      </c>
      <c r="B967" s="3" t="str">
        <f>"吴金荣"</f>
        <v>吴金荣</v>
      </c>
      <c r="C967" s="3" t="s">
        <v>905</v>
      </c>
      <c r="D967" s="3" t="s">
        <v>982</v>
      </c>
      <c r="E967" s="4" t="s">
        <v>9</v>
      </c>
    </row>
    <row r="968" spans="1:5" ht="24.75" customHeight="1">
      <c r="A968" s="4">
        <v>965</v>
      </c>
      <c r="B968" s="3" t="str">
        <f>"代亚辉"</f>
        <v>代亚辉</v>
      </c>
      <c r="C968" s="3" t="s">
        <v>905</v>
      </c>
      <c r="D968" s="3" t="s">
        <v>983</v>
      </c>
      <c r="E968" s="4" t="s">
        <v>9</v>
      </c>
    </row>
    <row r="969" spans="1:5" ht="24.75" customHeight="1">
      <c r="A969" s="4">
        <v>966</v>
      </c>
      <c r="B969" s="3" t="str">
        <f>"王健康"</f>
        <v>王健康</v>
      </c>
      <c r="C969" s="3" t="s">
        <v>905</v>
      </c>
      <c r="D969" s="3" t="s">
        <v>984</v>
      </c>
      <c r="E969" s="4" t="s">
        <v>9</v>
      </c>
    </row>
    <row r="970" spans="1:5" ht="24.75" customHeight="1">
      <c r="A970" s="4">
        <v>967</v>
      </c>
      <c r="B970" s="3" t="str">
        <f>"沙永辉"</f>
        <v>沙永辉</v>
      </c>
      <c r="C970" s="3" t="s">
        <v>905</v>
      </c>
      <c r="D970" s="3" t="s">
        <v>985</v>
      </c>
      <c r="E970" s="4" t="s">
        <v>9</v>
      </c>
    </row>
    <row r="971" spans="1:5" ht="24.75" customHeight="1">
      <c r="A971" s="4">
        <v>968</v>
      </c>
      <c r="B971" s="3" t="str">
        <f>"唐英龙"</f>
        <v>唐英龙</v>
      </c>
      <c r="C971" s="3" t="s">
        <v>905</v>
      </c>
      <c r="D971" s="3" t="s">
        <v>986</v>
      </c>
      <c r="E971" s="4" t="s">
        <v>9</v>
      </c>
    </row>
    <row r="972" spans="1:5" ht="24.75" customHeight="1">
      <c r="A972" s="4">
        <v>969</v>
      </c>
      <c r="B972" s="3" t="str">
        <f>"朱荟声"</f>
        <v>朱荟声</v>
      </c>
      <c r="C972" s="3" t="s">
        <v>905</v>
      </c>
      <c r="D972" s="3" t="s">
        <v>987</v>
      </c>
      <c r="E972" s="4" t="s">
        <v>9</v>
      </c>
    </row>
    <row r="973" spans="1:5" ht="24.75" customHeight="1">
      <c r="A973" s="4">
        <v>970</v>
      </c>
      <c r="B973" s="3" t="str">
        <f>"吉育伟"</f>
        <v>吉育伟</v>
      </c>
      <c r="C973" s="3" t="s">
        <v>905</v>
      </c>
      <c r="D973" s="3" t="s">
        <v>988</v>
      </c>
      <c r="E973" s="4" t="s">
        <v>9</v>
      </c>
    </row>
    <row r="974" spans="1:5" ht="24.75" customHeight="1">
      <c r="A974" s="4">
        <v>971</v>
      </c>
      <c r="B974" s="3" t="str">
        <f>"林志钢"</f>
        <v>林志钢</v>
      </c>
      <c r="C974" s="3" t="s">
        <v>905</v>
      </c>
      <c r="D974" s="3" t="s">
        <v>989</v>
      </c>
      <c r="E974" s="4" t="s">
        <v>9</v>
      </c>
    </row>
    <row r="975" spans="1:5" ht="24.75" customHeight="1">
      <c r="A975" s="4">
        <v>972</v>
      </c>
      <c r="B975" s="3" t="str">
        <f>"李经纪"</f>
        <v>李经纪</v>
      </c>
      <c r="C975" s="3" t="s">
        <v>905</v>
      </c>
      <c r="D975" s="3" t="s">
        <v>990</v>
      </c>
      <c r="E975" s="4" t="s">
        <v>9</v>
      </c>
    </row>
    <row r="976" spans="1:5" ht="24.75" customHeight="1">
      <c r="A976" s="4">
        <v>973</v>
      </c>
      <c r="B976" s="3" t="str">
        <f>"王平琼"</f>
        <v>王平琼</v>
      </c>
      <c r="C976" s="3" t="s">
        <v>905</v>
      </c>
      <c r="D976" s="3" t="s">
        <v>991</v>
      </c>
      <c r="E976" s="4" t="s">
        <v>9</v>
      </c>
    </row>
    <row r="977" spans="1:5" ht="24.75" customHeight="1">
      <c r="A977" s="4">
        <v>974</v>
      </c>
      <c r="B977" s="3" t="str">
        <f>"梁勇"</f>
        <v>梁勇</v>
      </c>
      <c r="C977" s="3" t="s">
        <v>905</v>
      </c>
      <c r="D977" s="3" t="s">
        <v>992</v>
      </c>
      <c r="E977" s="4" t="s">
        <v>9</v>
      </c>
    </row>
    <row r="978" spans="1:5" ht="24.75" customHeight="1">
      <c r="A978" s="4">
        <v>975</v>
      </c>
      <c r="B978" s="3" t="str">
        <f>"陈表真"</f>
        <v>陈表真</v>
      </c>
      <c r="C978" s="3" t="s">
        <v>905</v>
      </c>
      <c r="D978" s="3" t="s">
        <v>993</v>
      </c>
      <c r="E978" s="4" t="s">
        <v>9</v>
      </c>
    </row>
    <row r="979" spans="1:5" ht="24.75" customHeight="1">
      <c r="A979" s="4">
        <v>976</v>
      </c>
      <c r="B979" s="3" t="str">
        <f>"陈显松"</f>
        <v>陈显松</v>
      </c>
      <c r="C979" s="3" t="s">
        <v>905</v>
      </c>
      <c r="D979" s="3" t="s">
        <v>994</v>
      </c>
      <c r="E979" s="4" t="s">
        <v>9</v>
      </c>
    </row>
    <row r="980" spans="1:5" ht="24.75" customHeight="1">
      <c r="A980" s="4">
        <v>977</v>
      </c>
      <c r="B980" s="3" t="str">
        <f>"陈怀超"</f>
        <v>陈怀超</v>
      </c>
      <c r="C980" s="3" t="s">
        <v>905</v>
      </c>
      <c r="D980" s="3" t="s">
        <v>995</v>
      </c>
      <c r="E980" s="4" t="s">
        <v>9</v>
      </c>
    </row>
    <row r="981" spans="1:5" ht="24.75" customHeight="1">
      <c r="A981" s="4">
        <v>978</v>
      </c>
      <c r="B981" s="3" t="str">
        <f>"毛彦梅"</f>
        <v>毛彦梅</v>
      </c>
      <c r="C981" s="3" t="s">
        <v>905</v>
      </c>
      <c r="D981" s="3" t="s">
        <v>996</v>
      </c>
      <c r="E981" s="4" t="s">
        <v>9</v>
      </c>
    </row>
    <row r="982" spans="1:5" ht="24.75" customHeight="1">
      <c r="A982" s="4">
        <v>979</v>
      </c>
      <c r="B982" s="3" t="str">
        <f>"卢飞"</f>
        <v>卢飞</v>
      </c>
      <c r="C982" s="3" t="s">
        <v>997</v>
      </c>
      <c r="D982" s="3" t="s">
        <v>998</v>
      </c>
      <c r="E982" s="4" t="s">
        <v>9</v>
      </c>
    </row>
    <row r="983" spans="1:5" ht="24.75" customHeight="1">
      <c r="A983" s="4">
        <v>980</v>
      </c>
      <c r="B983" s="3" t="str">
        <f>"蔺晓玥"</f>
        <v>蔺晓玥</v>
      </c>
      <c r="C983" s="3" t="s">
        <v>997</v>
      </c>
      <c r="D983" s="3" t="s">
        <v>999</v>
      </c>
      <c r="E983" s="4" t="s">
        <v>9</v>
      </c>
    </row>
    <row r="984" spans="1:5" ht="24.75" customHeight="1">
      <c r="A984" s="4">
        <v>981</v>
      </c>
      <c r="B984" s="3" t="str">
        <f>"杜嘉诚"</f>
        <v>杜嘉诚</v>
      </c>
      <c r="C984" s="3" t="s">
        <v>997</v>
      </c>
      <c r="D984" s="3" t="s">
        <v>1000</v>
      </c>
      <c r="E984" s="4" t="s">
        <v>9</v>
      </c>
    </row>
    <row r="985" spans="1:5" ht="24.75" customHeight="1">
      <c r="A985" s="4">
        <v>982</v>
      </c>
      <c r="B985" s="3" t="str">
        <f>"陈思君"</f>
        <v>陈思君</v>
      </c>
      <c r="C985" s="3" t="s">
        <v>997</v>
      </c>
      <c r="D985" s="3" t="s">
        <v>1001</v>
      </c>
      <c r="E985" s="4" t="s">
        <v>9</v>
      </c>
    </row>
    <row r="986" spans="1:5" ht="24.75" customHeight="1">
      <c r="A986" s="4">
        <v>983</v>
      </c>
      <c r="B986" s="3" t="str">
        <f>"陈玥"</f>
        <v>陈玥</v>
      </c>
      <c r="C986" s="3" t="s">
        <v>997</v>
      </c>
      <c r="D986" s="3" t="s">
        <v>1002</v>
      </c>
      <c r="E986" s="4" t="s">
        <v>9</v>
      </c>
    </row>
    <row r="987" spans="1:5" ht="24.75" customHeight="1">
      <c r="A987" s="4">
        <v>984</v>
      </c>
      <c r="B987" s="3" t="str">
        <f>"周惠强"</f>
        <v>周惠强</v>
      </c>
      <c r="C987" s="3" t="s">
        <v>997</v>
      </c>
      <c r="D987" s="3" t="s">
        <v>1003</v>
      </c>
      <c r="E987" s="4" t="s">
        <v>9</v>
      </c>
    </row>
    <row r="988" spans="1:5" ht="24.75" customHeight="1">
      <c r="A988" s="4">
        <v>985</v>
      </c>
      <c r="B988" s="3" t="str">
        <f>"李桦桂"</f>
        <v>李桦桂</v>
      </c>
      <c r="C988" s="3" t="s">
        <v>997</v>
      </c>
      <c r="D988" s="3" t="s">
        <v>1004</v>
      </c>
      <c r="E988" s="4" t="s">
        <v>9</v>
      </c>
    </row>
    <row r="989" spans="1:5" ht="24.75" customHeight="1">
      <c r="A989" s="4">
        <v>986</v>
      </c>
      <c r="B989" s="3" t="str">
        <f>"林舒月"</f>
        <v>林舒月</v>
      </c>
      <c r="C989" s="3" t="s">
        <v>997</v>
      </c>
      <c r="D989" s="3" t="s">
        <v>1005</v>
      </c>
      <c r="E989" s="4" t="s">
        <v>9</v>
      </c>
    </row>
    <row r="990" spans="1:5" ht="24.75" customHeight="1">
      <c r="A990" s="4">
        <v>987</v>
      </c>
      <c r="B990" s="3" t="str">
        <f>"王梦楠"</f>
        <v>王梦楠</v>
      </c>
      <c r="C990" s="3" t="s">
        <v>997</v>
      </c>
      <c r="D990" s="3" t="s">
        <v>1006</v>
      </c>
      <c r="E990" s="4" t="s">
        <v>9</v>
      </c>
    </row>
    <row r="991" spans="1:5" ht="24.75" customHeight="1">
      <c r="A991" s="4">
        <v>988</v>
      </c>
      <c r="B991" s="3" t="str">
        <f>"李子晖"</f>
        <v>李子晖</v>
      </c>
      <c r="C991" s="3" t="s">
        <v>997</v>
      </c>
      <c r="D991" s="3" t="s">
        <v>1007</v>
      </c>
      <c r="E991" s="4" t="s">
        <v>9</v>
      </c>
    </row>
    <row r="992" spans="1:5" ht="24.75" customHeight="1">
      <c r="A992" s="4">
        <v>989</v>
      </c>
      <c r="B992" s="3" t="str">
        <f>"刘涛"</f>
        <v>刘涛</v>
      </c>
      <c r="C992" s="3" t="s">
        <v>997</v>
      </c>
      <c r="D992" s="3" t="s">
        <v>1008</v>
      </c>
      <c r="E992" s="4" t="s">
        <v>9</v>
      </c>
    </row>
    <row r="993" spans="1:5" ht="24.75" customHeight="1">
      <c r="A993" s="4">
        <v>990</v>
      </c>
      <c r="B993" s="3" t="str">
        <f>"程守慧"</f>
        <v>程守慧</v>
      </c>
      <c r="C993" s="3" t="s">
        <v>997</v>
      </c>
      <c r="D993" s="3" t="s">
        <v>1009</v>
      </c>
      <c r="E993" s="4" t="s">
        <v>9</v>
      </c>
    </row>
    <row r="994" spans="1:5" ht="24.75" customHeight="1">
      <c r="A994" s="4">
        <v>991</v>
      </c>
      <c r="B994" s="3" t="str">
        <f>"燕扬"</f>
        <v>燕扬</v>
      </c>
      <c r="C994" s="3" t="s">
        <v>997</v>
      </c>
      <c r="D994" s="3" t="s">
        <v>1010</v>
      </c>
      <c r="E994" s="4" t="s">
        <v>9</v>
      </c>
    </row>
    <row r="995" spans="1:5" ht="24.75" customHeight="1">
      <c r="A995" s="4">
        <v>992</v>
      </c>
      <c r="B995" s="3" t="str">
        <f>"符龙军"</f>
        <v>符龙军</v>
      </c>
      <c r="C995" s="3" t="s">
        <v>997</v>
      </c>
      <c r="D995" s="3" t="s">
        <v>1011</v>
      </c>
      <c r="E995" s="4" t="s">
        <v>9</v>
      </c>
    </row>
    <row r="996" spans="1:5" ht="24.75" customHeight="1">
      <c r="A996" s="4">
        <v>993</v>
      </c>
      <c r="B996" s="3" t="str">
        <f>"潘文茹"</f>
        <v>潘文茹</v>
      </c>
      <c r="C996" s="3" t="s">
        <v>997</v>
      </c>
      <c r="D996" s="3" t="s">
        <v>688</v>
      </c>
      <c r="E996" s="4" t="s">
        <v>9</v>
      </c>
    </row>
    <row r="997" spans="1:5" ht="24.75" customHeight="1">
      <c r="A997" s="4">
        <v>994</v>
      </c>
      <c r="B997" s="3" t="str">
        <f>"王海燕"</f>
        <v>王海燕</v>
      </c>
      <c r="C997" s="3" t="s">
        <v>997</v>
      </c>
      <c r="D997" s="3" t="s">
        <v>1012</v>
      </c>
      <c r="E997" s="4" t="s">
        <v>9</v>
      </c>
    </row>
    <row r="998" spans="1:5" ht="24.75" customHeight="1">
      <c r="A998" s="4">
        <v>995</v>
      </c>
      <c r="B998" s="3" t="str">
        <f>"柯利达"</f>
        <v>柯利达</v>
      </c>
      <c r="C998" s="3" t="s">
        <v>997</v>
      </c>
      <c r="D998" s="3" t="s">
        <v>55</v>
      </c>
      <c r="E998" s="4" t="s">
        <v>9</v>
      </c>
    </row>
    <row r="999" spans="1:5" ht="24.75" customHeight="1">
      <c r="A999" s="4">
        <v>996</v>
      </c>
      <c r="B999" s="3" t="str">
        <f>"吴世坤"</f>
        <v>吴世坤</v>
      </c>
      <c r="C999" s="3" t="s">
        <v>997</v>
      </c>
      <c r="D999" s="3" t="s">
        <v>1013</v>
      </c>
      <c r="E999" s="4" t="s">
        <v>9</v>
      </c>
    </row>
    <row r="1000" spans="1:5" ht="24.75" customHeight="1">
      <c r="A1000" s="4">
        <v>997</v>
      </c>
      <c r="B1000" s="3" t="str">
        <f>"冯天娇"</f>
        <v>冯天娇</v>
      </c>
      <c r="C1000" s="3" t="s">
        <v>997</v>
      </c>
      <c r="D1000" s="3" t="s">
        <v>1014</v>
      </c>
      <c r="E1000" s="4" t="s">
        <v>9</v>
      </c>
    </row>
    <row r="1001" spans="1:5" ht="24.75" customHeight="1">
      <c r="A1001" s="4">
        <v>998</v>
      </c>
      <c r="B1001" s="3" t="str">
        <f>"高佩佩"</f>
        <v>高佩佩</v>
      </c>
      <c r="C1001" s="3" t="s">
        <v>997</v>
      </c>
      <c r="D1001" s="3" t="s">
        <v>1015</v>
      </c>
      <c r="E1001" s="4" t="s">
        <v>9</v>
      </c>
    </row>
    <row r="1002" spans="1:5" ht="24.75" customHeight="1">
      <c r="A1002" s="4">
        <v>999</v>
      </c>
      <c r="B1002" s="3" t="str">
        <f>"程之尚"</f>
        <v>程之尚</v>
      </c>
      <c r="C1002" s="3" t="s">
        <v>997</v>
      </c>
      <c r="D1002" s="3" t="s">
        <v>1016</v>
      </c>
      <c r="E1002" s="4" t="s">
        <v>9</v>
      </c>
    </row>
    <row r="1003" spans="1:5" ht="24.75" customHeight="1">
      <c r="A1003" s="4">
        <v>1000</v>
      </c>
      <c r="B1003" s="3" t="str">
        <f>"吕琴琴"</f>
        <v>吕琴琴</v>
      </c>
      <c r="C1003" s="3" t="s">
        <v>997</v>
      </c>
      <c r="D1003" s="3" t="s">
        <v>1017</v>
      </c>
      <c r="E1003" s="4" t="s">
        <v>9</v>
      </c>
    </row>
    <row r="1004" spans="1:5" ht="24.75" customHeight="1">
      <c r="A1004" s="4">
        <v>1001</v>
      </c>
      <c r="B1004" s="3" t="str">
        <f>"武彩"</f>
        <v>武彩</v>
      </c>
      <c r="C1004" s="3" t="s">
        <v>997</v>
      </c>
      <c r="D1004" s="3" t="s">
        <v>1018</v>
      </c>
      <c r="E1004" s="4" t="s">
        <v>9</v>
      </c>
    </row>
    <row r="1005" spans="1:5" ht="24.75" customHeight="1">
      <c r="A1005" s="4">
        <v>1002</v>
      </c>
      <c r="B1005" s="3" t="str">
        <f>"于明"</f>
        <v>于明</v>
      </c>
      <c r="C1005" s="3" t="s">
        <v>997</v>
      </c>
      <c r="D1005" s="3" t="s">
        <v>1019</v>
      </c>
      <c r="E1005" s="4" t="s">
        <v>9</v>
      </c>
    </row>
    <row r="1006" spans="1:5" ht="24.75" customHeight="1">
      <c r="A1006" s="4">
        <v>1003</v>
      </c>
      <c r="B1006" s="3" t="str">
        <f>"付连连"</f>
        <v>付连连</v>
      </c>
      <c r="C1006" s="3" t="s">
        <v>997</v>
      </c>
      <c r="D1006" s="3" t="s">
        <v>1020</v>
      </c>
      <c r="E1006" s="4" t="s">
        <v>9</v>
      </c>
    </row>
    <row r="1007" spans="1:5" ht="24.75" customHeight="1">
      <c r="A1007" s="4">
        <v>1004</v>
      </c>
      <c r="B1007" s="3" t="str">
        <f>"郑圣强"</f>
        <v>郑圣强</v>
      </c>
      <c r="C1007" s="3" t="s">
        <v>997</v>
      </c>
      <c r="D1007" s="3" t="s">
        <v>1021</v>
      </c>
      <c r="E1007" s="4" t="s">
        <v>9</v>
      </c>
    </row>
    <row r="1008" spans="1:5" ht="24.75" customHeight="1">
      <c r="A1008" s="4">
        <v>1005</v>
      </c>
      <c r="B1008" s="3" t="str">
        <f>"蒙钟川"</f>
        <v>蒙钟川</v>
      </c>
      <c r="C1008" s="3" t="s">
        <v>997</v>
      </c>
      <c r="D1008" s="3" t="s">
        <v>1022</v>
      </c>
      <c r="E1008" s="4" t="s">
        <v>9</v>
      </c>
    </row>
    <row r="1009" spans="1:5" ht="24.75" customHeight="1">
      <c r="A1009" s="4">
        <v>1006</v>
      </c>
      <c r="B1009" s="3" t="str">
        <f>"张柯"</f>
        <v>张柯</v>
      </c>
      <c r="C1009" s="3" t="s">
        <v>997</v>
      </c>
      <c r="D1009" s="3" t="s">
        <v>1023</v>
      </c>
      <c r="E1009" s="4" t="s">
        <v>9</v>
      </c>
    </row>
    <row r="1010" spans="1:5" ht="24.75" customHeight="1">
      <c r="A1010" s="4">
        <v>1007</v>
      </c>
      <c r="B1010" s="3" t="str">
        <f>"张文燕"</f>
        <v>张文燕</v>
      </c>
      <c r="C1010" s="3" t="s">
        <v>997</v>
      </c>
      <c r="D1010" s="3" t="s">
        <v>1024</v>
      </c>
      <c r="E1010" s="4" t="s">
        <v>9</v>
      </c>
    </row>
    <row r="1011" spans="1:5" ht="24.75" customHeight="1">
      <c r="A1011" s="4">
        <v>1008</v>
      </c>
      <c r="B1011" s="3" t="str">
        <f>"年禹憬"</f>
        <v>年禹憬</v>
      </c>
      <c r="C1011" s="3" t="s">
        <v>997</v>
      </c>
      <c r="D1011" s="3" t="s">
        <v>1025</v>
      </c>
      <c r="E1011" s="4" t="s">
        <v>9</v>
      </c>
    </row>
    <row r="1012" spans="1:5" ht="24.75" customHeight="1">
      <c r="A1012" s="4">
        <v>1009</v>
      </c>
      <c r="B1012" s="3" t="str">
        <f>"陈泽帅"</f>
        <v>陈泽帅</v>
      </c>
      <c r="C1012" s="3" t="s">
        <v>997</v>
      </c>
      <c r="D1012" s="3" t="s">
        <v>1026</v>
      </c>
      <c r="E1012" s="4" t="s">
        <v>9</v>
      </c>
    </row>
    <row r="1013" spans="1:5" ht="24.75" customHeight="1">
      <c r="A1013" s="4">
        <v>1010</v>
      </c>
      <c r="B1013" s="3" t="str">
        <f>"王慧钰"</f>
        <v>王慧钰</v>
      </c>
      <c r="C1013" s="3" t="s">
        <v>997</v>
      </c>
      <c r="D1013" s="3" t="s">
        <v>1027</v>
      </c>
      <c r="E1013" s="4" t="s">
        <v>9</v>
      </c>
    </row>
    <row r="1014" spans="1:5" ht="24.75" customHeight="1">
      <c r="A1014" s="4">
        <v>1011</v>
      </c>
      <c r="B1014" s="3" t="str">
        <f>"赵世海"</f>
        <v>赵世海</v>
      </c>
      <c r="C1014" s="3" t="s">
        <v>997</v>
      </c>
      <c r="D1014" s="3" t="s">
        <v>1028</v>
      </c>
      <c r="E1014" s="4" t="s">
        <v>9</v>
      </c>
    </row>
    <row r="1015" spans="1:5" ht="24.75" customHeight="1">
      <c r="A1015" s="4">
        <v>1012</v>
      </c>
      <c r="B1015" s="3" t="str">
        <f>"韩梦妮"</f>
        <v>韩梦妮</v>
      </c>
      <c r="C1015" s="3" t="s">
        <v>997</v>
      </c>
      <c r="D1015" s="3" t="s">
        <v>1029</v>
      </c>
      <c r="E1015" s="4" t="s">
        <v>9</v>
      </c>
    </row>
    <row r="1016" spans="1:5" ht="24.75" customHeight="1">
      <c r="A1016" s="4">
        <v>1013</v>
      </c>
      <c r="B1016" s="3" t="str">
        <f>"肖芳"</f>
        <v>肖芳</v>
      </c>
      <c r="C1016" s="3" t="s">
        <v>997</v>
      </c>
      <c r="D1016" s="3" t="s">
        <v>1030</v>
      </c>
      <c r="E1016" s="4" t="s">
        <v>9</v>
      </c>
    </row>
    <row r="1017" spans="1:5" ht="24.75" customHeight="1">
      <c r="A1017" s="4">
        <v>1014</v>
      </c>
      <c r="B1017" s="3" t="str">
        <f>"张文心"</f>
        <v>张文心</v>
      </c>
      <c r="C1017" s="3" t="s">
        <v>997</v>
      </c>
      <c r="D1017" s="3" t="s">
        <v>1031</v>
      </c>
      <c r="E1017" s="4" t="s">
        <v>9</v>
      </c>
    </row>
    <row r="1018" spans="1:5" ht="24.75" customHeight="1">
      <c r="A1018" s="4">
        <v>1015</v>
      </c>
      <c r="B1018" s="3" t="str">
        <f>"周曼琪"</f>
        <v>周曼琪</v>
      </c>
      <c r="C1018" s="3" t="s">
        <v>997</v>
      </c>
      <c r="D1018" s="3" t="s">
        <v>1032</v>
      </c>
      <c r="E1018" s="4" t="s">
        <v>9</v>
      </c>
    </row>
    <row r="1019" spans="1:5" ht="24.75" customHeight="1">
      <c r="A1019" s="4">
        <v>1016</v>
      </c>
      <c r="B1019" s="3" t="str">
        <f>"杨莉洁"</f>
        <v>杨莉洁</v>
      </c>
      <c r="C1019" s="3" t="s">
        <v>997</v>
      </c>
      <c r="D1019" s="3" t="s">
        <v>1033</v>
      </c>
      <c r="E1019" s="4" t="s">
        <v>9</v>
      </c>
    </row>
    <row r="1020" spans="1:5" ht="24.75" customHeight="1">
      <c r="A1020" s="4">
        <v>1017</v>
      </c>
      <c r="B1020" s="3" t="str">
        <f>"任超"</f>
        <v>任超</v>
      </c>
      <c r="C1020" s="3" t="s">
        <v>997</v>
      </c>
      <c r="D1020" s="3" t="s">
        <v>1034</v>
      </c>
      <c r="E1020" s="4" t="s">
        <v>9</v>
      </c>
    </row>
    <row r="1021" spans="1:5" ht="24.75" customHeight="1">
      <c r="A1021" s="4">
        <v>1018</v>
      </c>
      <c r="B1021" s="3" t="str">
        <f>"杨赛"</f>
        <v>杨赛</v>
      </c>
      <c r="C1021" s="3" t="s">
        <v>997</v>
      </c>
      <c r="D1021" s="3" t="s">
        <v>1035</v>
      </c>
      <c r="E1021" s="4" t="s">
        <v>9</v>
      </c>
    </row>
    <row r="1022" spans="1:5" ht="24.75" customHeight="1">
      <c r="A1022" s="4">
        <v>1019</v>
      </c>
      <c r="B1022" s="3" t="str">
        <f>"王卓"</f>
        <v>王卓</v>
      </c>
      <c r="C1022" s="3" t="s">
        <v>997</v>
      </c>
      <c r="D1022" s="3" t="s">
        <v>1036</v>
      </c>
      <c r="E1022" s="4" t="s">
        <v>9</v>
      </c>
    </row>
    <row r="1023" spans="1:5" ht="24.75" customHeight="1">
      <c r="A1023" s="4">
        <v>1020</v>
      </c>
      <c r="B1023" s="3" t="str">
        <f>"孙鹏程"</f>
        <v>孙鹏程</v>
      </c>
      <c r="C1023" s="3" t="s">
        <v>997</v>
      </c>
      <c r="D1023" s="3" t="s">
        <v>1037</v>
      </c>
      <c r="E1023" s="4" t="s">
        <v>9</v>
      </c>
    </row>
    <row r="1024" spans="1:5" ht="24.75" customHeight="1">
      <c r="A1024" s="4">
        <v>1021</v>
      </c>
      <c r="B1024" s="3" t="str">
        <f>"刘兵"</f>
        <v>刘兵</v>
      </c>
      <c r="C1024" s="3" t="s">
        <v>997</v>
      </c>
      <c r="D1024" s="3" t="s">
        <v>1038</v>
      </c>
      <c r="E1024" s="4" t="s">
        <v>9</v>
      </c>
    </row>
    <row r="1025" spans="1:5" ht="24.75" customHeight="1">
      <c r="A1025" s="4">
        <v>1022</v>
      </c>
      <c r="B1025" s="3" t="str">
        <f>"郭翘楚"</f>
        <v>郭翘楚</v>
      </c>
      <c r="C1025" s="3" t="s">
        <v>997</v>
      </c>
      <c r="D1025" s="3" t="s">
        <v>1039</v>
      </c>
      <c r="E1025" s="4" t="s">
        <v>9</v>
      </c>
    </row>
    <row r="1026" spans="1:5" ht="24.75" customHeight="1">
      <c r="A1026" s="4">
        <v>1023</v>
      </c>
      <c r="B1026" s="3" t="str">
        <f>"李昕欣"</f>
        <v>李昕欣</v>
      </c>
      <c r="C1026" s="3" t="s">
        <v>997</v>
      </c>
      <c r="D1026" s="3" t="s">
        <v>1040</v>
      </c>
      <c r="E1026" s="4" t="s">
        <v>9</v>
      </c>
    </row>
    <row r="1027" spans="1:5" ht="24.75" customHeight="1">
      <c r="A1027" s="4">
        <v>1024</v>
      </c>
      <c r="B1027" s="3" t="str">
        <f>"何超"</f>
        <v>何超</v>
      </c>
      <c r="C1027" s="3" t="s">
        <v>997</v>
      </c>
      <c r="D1027" s="3" t="s">
        <v>1041</v>
      </c>
      <c r="E1027" s="4" t="s">
        <v>9</v>
      </c>
    </row>
    <row r="1028" spans="1:5" ht="24.75" customHeight="1">
      <c r="A1028" s="4">
        <v>1025</v>
      </c>
      <c r="B1028" s="3" t="str">
        <f>"赵彦欣"</f>
        <v>赵彦欣</v>
      </c>
      <c r="C1028" s="3" t="s">
        <v>997</v>
      </c>
      <c r="D1028" s="3" t="s">
        <v>1042</v>
      </c>
      <c r="E1028" s="4" t="s">
        <v>9</v>
      </c>
    </row>
    <row r="1029" spans="1:5" ht="24.75" customHeight="1">
      <c r="A1029" s="4">
        <v>1026</v>
      </c>
      <c r="B1029" s="3" t="str">
        <f>"林军"</f>
        <v>林军</v>
      </c>
      <c r="C1029" s="3" t="s">
        <v>997</v>
      </c>
      <c r="D1029" s="3" t="s">
        <v>1043</v>
      </c>
      <c r="E1029" s="4" t="s">
        <v>9</v>
      </c>
    </row>
    <row r="1030" spans="1:5" ht="24.75" customHeight="1">
      <c r="A1030" s="4">
        <v>1027</v>
      </c>
      <c r="B1030" s="3" t="str">
        <f>"李桂枝"</f>
        <v>李桂枝</v>
      </c>
      <c r="C1030" s="3" t="s">
        <v>997</v>
      </c>
      <c r="D1030" s="3" t="s">
        <v>1044</v>
      </c>
      <c r="E1030" s="4" t="s">
        <v>9</v>
      </c>
    </row>
    <row r="1031" spans="1:5" ht="24.75" customHeight="1">
      <c r="A1031" s="4">
        <v>1028</v>
      </c>
      <c r="B1031" s="3" t="str">
        <f>"王田"</f>
        <v>王田</v>
      </c>
      <c r="C1031" s="3" t="s">
        <v>997</v>
      </c>
      <c r="D1031" s="3" t="s">
        <v>1045</v>
      </c>
      <c r="E1031" s="4" t="s">
        <v>9</v>
      </c>
    </row>
    <row r="1032" spans="1:5" ht="24.75" customHeight="1">
      <c r="A1032" s="4">
        <v>1029</v>
      </c>
      <c r="B1032" s="3" t="str">
        <f>"曹平冬"</f>
        <v>曹平冬</v>
      </c>
      <c r="C1032" s="3" t="s">
        <v>997</v>
      </c>
      <c r="D1032" s="3" t="s">
        <v>1046</v>
      </c>
      <c r="E1032" s="4" t="s">
        <v>9</v>
      </c>
    </row>
    <row r="1033" spans="1:5" ht="24.75" customHeight="1">
      <c r="A1033" s="4">
        <v>1030</v>
      </c>
      <c r="B1033" s="3" t="str">
        <f>"李博"</f>
        <v>李博</v>
      </c>
      <c r="C1033" s="3" t="s">
        <v>997</v>
      </c>
      <c r="D1033" s="3" t="s">
        <v>1047</v>
      </c>
      <c r="E1033" s="4" t="s">
        <v>9</v>
      </c>
    </row>
    <row r="1034" spans="1:5" ht="24.75" customHeight="1">
      <c r="A1034" s="4">
        <v>1031</v>
      </c>
      <c r="B1034" s="3" t="str">
        <f>"吴凯琪"</f>
        <v>吴凯琪</v>
      </c>
      <c r="C1034" s="3" t="s">
        <v>997</v>
      </c>
      <c r="D1034" s="3" t="s">
        <v>1048</v>
      </c>
      <c r="E1034" s="4" t="s">
        <v>9</v>
      </c>
    </row>
    <row r="1035" spans="1:5" ht="24.75" customHeight="1">
      <c r="A1035" s="4">
        <v>1032</v>
      </c>
      <c r="B1035" s="3" t="str">
        <f>"李丰宇"</f>
        <v>李丰宇</v>
      </c>
      <c r="C1035" s="3" t="s">
        <v>997</v>
      </c>
      <c r="D1035" s="3" t="s">
        <v>1049</v>
      </c>
      <c r="E1035" s="4" t="s">
        <v>9</v>
      </c>
    </row>
    <row r="1036" spans="1:5" ht="24.75" customHeight="1">
      <c r="A1036" s="4">
        <v>1033</v>
      </c>
      <c r="B1036" s="3" t="str">
        <f>"陈曼玉"</f>
        <v>陈曼玉</v>
      </c>
      <c r="C1036" s="3" t="s">
        <v>997</v>
      </c>
      <c r="D1036" s="3" t="s">
        <v>1050</v>
      </c>
      <c r="E1036" s="4" t="s">
        <v>9</v>
      </c>
    </row>
    <row r="1037" spans="1:5" ht="24.75" customHeight="1">
      <c r="A1037" s="4">
        <v>1034</v>
      </c>
      <c r="B1037" s="3" t="str">
        <f>"王健鹏"</f>
        <v>王健鹏</v>
      </c>
      <c r="C1037" s="3" t="s">
        <v>997</v>
      </c>
      <c r="D1037" s="3" t="s">
        <v>1051</v>
      </c>
      <c r="E1037" s="4" t="s">
        <v>9</v>
      </c>
    </row>
    <row r="1038" spans="1:5" ht="24.75" customHeight="1">
      <c r="A1038" s="4">
        <v>1035</v>
      </c>
      <c r="B1038" s="3" t="str">
        <f>"汪健"</f>
        <v>汪健</v>
      </c>
      <c r="C1038" s="3" t="s">
        <v>997</v>
      </c>
      <c r="D1038" s="3" t="s">
        <v>1052</v>
      </c>
      <c r="E1038" s="4" t="s">
        <v>9</v>
      </c>
    </row>
    <row r="1039" spans="1:5" ht="24.75" customHeight="1">
      <c r="A1039" s="4">
        <v>1036</v>
      </c>
      <c r="B1039" s="3" t="str">
        <f>"蔡佩"</f>
        <v>蔡佩</v>
      </c>
      <c r="C1039" s="3" t="s">
        <v>997</v>
      </c>
      <c r="D1039" s="3" t="s">
        <v>1053</v>
      </c>
      <c r="E1039" s="4" t="s">
        <v>9</v>
      </c>
    </row>
    <row r="1040" spans="1:5" ht="24.75" customHeight="1">
      <c r="A1040" s="4">
        <v>1037</v>
      </c>
      <c r="B1040" s="3" t="str">
        <f>"王镛"</f>
        <v>王镛</v>
      </c>
      <c r="C1040" s="3" t="s">
        <v>997</v>
      </c>
      <c r="D1040" s="3" t="s">
        <v>1054</v>
      </c>
      <c r="E1040" s="4" t="s">
        <v>9</v>
      </c>
    </row>
    <row r="1041" spans="1:5" ht="24.75" customHeight="1">
      <c r="A1041" s="4">
        <v>1038</v>
      </c>
      <c r="B1041" s="3" t="str">
        <f>"符蔚珍"</f>
        <v>符蔚珍</v>
      </c>
      <c r="C1041" s="3" t="s">
        <v>997</v>
      </c>
      <c r="D1041" s="3" t="s">
        <v>1055</v>
      </c>
      <c r="E1041" s="4" t="s">
        <v>9</v>
      </c>
    </row>
    <row r="1042" spans="1:5" ht="24.75" customHeight="1">
      <c r="A1042" s="4">
        <v>1039</v>
      </c>
      <c r="B1042" s="3" t="str">
        <f>"范婧婧"</f>
        <v>范婧婧</v>
      </c>
      <c r="C1042" s="3" t="s">
        <v>997</v>
      </c>
      <c r="D1042" s="3" t="s">
        <v>1056</v>
      </c>
      <c r="E1042" s="4" t="s">
        <v>9</v>
      </c>
    </row>
    <row r="1043" spans="1:5" ht="24.75" customHeight="1">
      <c r="A1043" s="4">
        <v>1040</v>
      </c>
      <c r="B1043" s="3" t="str">
        <f>"周静"</f>
        <v>周静</v>
      </c>
      <c r="C1043" s="3" t="s">
        <v>997</v>
      </c>
      <c r="D1043" s="3" t="s">
        <v>1057</v>
      </c>
      <c r="E1043" s="4" t="s">
        <v>9</v>
      </c>
    </row>
    <row r="1044" spans="1:5" ht="24.75" customHeight="1">
      <c r="A1044" s="4">
        <v>1041</v>
      </c>
      <c r="B1044" s="3" t="str">
        <f>"余汶翰"</f>
        <v>余汶翰</v>
      </c>
      <c r="C1044" s="3" t="s">
        <v>997</v>
      </c>
      <c r="D1044" s="3" t="s">
        <v>1058</v>
      </c>
      <c r="E1044" s="4" t="s">
        <v>9</v>
      </c>
    </row>
    <row r="1045" spans="1:5" ht="24.75" customHeight="1">
      <c r="A1045" s="4">
        <v>1042</v>
      </c>
      <c r="B1045" s="3" t="str">
        <f>"陈太汝"</f>
        <v>陈太汝</v>
      </c>
      <c r="C1045" s="3" t="s">
        <v>997</v>
      </c>
      <c r="D1045" s="3" t="s">
        <v>1059</v>
      </c>
      <c r="E1045" s="4" t="s">
        <v>9</v>
      </c>
    </row>
    <row r="1046" spans="1:5" ht="24.75" customHeight="1">
      <c r="A1046" s="4">
        <v>1043</v>
      </c>
      <c r="B1046" s="3" t="str">
        <f>"曹春晓"</f>
        <v>曹春晓</v>
      </c>
      <c r="C1046" s="3" t="s">
        <v>997</v>
      </c>
      <c r="D1046" s="3" t="s">
        <v>1060</v>
      </c>
      <c r="E1046" s="4" t="s">
        <v>9</v>
      </c>
    </row>
    <row r="1047" spans="1:5" ht="24.75" customHeight="1">
      <c r="A1047" s="4">
        <v>1044</v>
      </c>
      <c r="B1047" s="3" t="str">
        <f>"李子琪"</f>
        <v>李子琪</v>
      </c>
      <c r="C1047" s="3" t="s">
        <v>997</v>
      </c>
      <c r="D1047" s="3" t="s">
        <v>1061</v>
      </c>
      <c r="E1047" s="4" t="s">
        <v>9</v>
      </c>
    </row>
    <row r="1048" spans="1:5" ht="24.75" customHeight="1">
      <c r="A1048" s="4">
        <v>1045</v>
      </c>
      <c r="B1048" s="3" t="str">
        <f>"黄蓉"</f>
        <v>黄蓉</v>
      </c>
      <c r="C1048" s="3" t="s">
        <v>997</v>
      </c>
      <c r="D1048" s="3" t="s">
        <v>1062</v>
      </c>
      <c r="E1048" s="4" t="s">
        <v>9</v>
      </c>
    </row>
    <row r="1049" spans="1:5" ht="24.75" customHeight="1">
      <c r="A1049" s="4">
        <v>1046</v>
      </c>
      <c r="B1049" s="3" t="str">
        <f>"梁旭阳"</f>
        <v>梁旭阳</v>
      </c>
      <c r="C1049" s="3" t="s">
        <v>997</v>
      </c>
      <c r="D1049" s="3" t="s">
        <v>1063</v>
      </c>
      <c r="E1049" s="4" t="s">
        <v>9</v>
      </c>
    </row>
    <row r="1050" spans="1:5" ht="24.75" customHeight="1">
      <c r="A1050" s="4">
        <v>1047</v>
      </c>
      <c r="B1050" s="3" t="str">
        <f>"洪永锋"</f>
        <v>洪永锋</v>
      </c>
      <c r="C1050" s="3" t="s">
        <v>997</v>
      </c>
      <c r="D1050" s="3" t="s">
        <v>1064</v>
      </c>
      <c r="E1050" s="4" t="s">
        <v>9</v>
      </c>
    </row>
    <row r="1051" spans="1:5" ht="24.75" customHeight="1">
      <c r="A1051" s="4">
        <v>1048</v>
      </c>
      <c r="B1051" s="3" t="str">
        <f>"钱进深"</f>
        <v>钱进深</v>
      </c>
      <c r="C1051" s="3" t="s">
        <v>997</v>
      </c>
      <c r="D1051" s="3" t="s">
        <v>1065</v>
      </c>
      <c r="E1051" s="4" t="s">
        <v>9</v>
      </c>
    </row>
    <row r="1052" spans="1:5" ht="24.75" customHeight="1">
      <c r="A1052" s="4">
        <v>1049</v>
      </c>
      <c r="B1052" s="3" t="str">
        <f>"卢岳"</f>
        <v>卢岳</v>
      </c>
      <c r="C1052" s="3" t="s">
        <v>997</v>
      </c>
      <c r="D1052" s="3" t="s">
        <v>1066</v>
      </c>
      <c r="E1052" s="4" t="s">
        <v>9</v>
      </c>
    </row>
    <row r="1053" spans="1:5" ht="24.75" customHeight="1">
      <c r="A1053" s="4">
        <v>1050</v>
      </c>
      <c r="B1053" s="3" t="str">
        <f>"钟玉兰"</f>
        <v>钟玉兰</v>
      </c>
      <c r="C1053" s="3" t="s">
        <v>997</v>
      </c>
      <c r="D1053" s="3" t="s">
        <v>1067</v>
      </c>
      <c r="E1053" s="4" t="s">
        <v>9</v>
      </c>
    </row>
    <row r="1054" spans="1:5" ht="24.75" customHeight="1">
      <c r="A1054" s="4">
        <v>1051</v>
      </c>
      <c r="B1054" s="3" t="str">
        <f>"王腾娇"</f>
        <v>王腾娇</v>
      </c>
      <c r="C1054" s="3" t="s">
        <v>997</v>
      </c>
      <c r="D1054" s="3" t="s">
        <v>1068</v>
      </c>
      <c r="E1054" s="4" t="s">
        <v>9</v>
      </c>
    </row>
    <row r="1055" spans="1:5" ht="24.75" customHeight="1">
      <c r="A1055" s="4">
        <v>1052</v>
      </c>
      <c r="B1055" s="3" t="str">
        <f>"林奕帆"</f>
        <v>林奕帆</v>
      </c>
      <c r="C1055" s="3" t="s">
        <v>997</v>
      </c>
      <c r="D1055" s="3" t="s">
        <v>1069</v>
      </c>
      <c r="E1055" s="4" t="s">
        <v>9</v>
      </c>
    </row>
    <row r="1056" spans="1:5" ht="24.75" customHeight="1">
      <c r="A1056" s="4">
        <v>1053</v>
      </c>
      <c r="B1056" s="3" t="str">
        <f>"王祥熙"</f>
        <v>王祥熙</v>
      </c>
      <c r="C1056" s="3" t="s">
        <v>997</v>
      </c>
      <c r="D1056" s="3" t="s">
        <v>1070</v>
      </c>
      <c r="E1056" s="4" t="s">
        <v>9</v>
      </c>
    </row>
    <row r="1057" spans="1:5" ht="24.75" customHeight="1">
      <c r="A1057" s="4">
        <v>1054</v>
      </c>
      <c r="B1057" s="3" t="str">
        <f>"朱梦林"</f>
        <v>朱梦林</v>
      </c>
      <c r="C1057" s="3" t="s">
        <v>997</v>
      </c>
      <c r="D1057" s="6" t="s">
        <v>1071</v>
      </c>
      <c r="E1057" s="4" t="s">
        <v>9</v>
      </c>
    </row>
    <row r="1058" spans="1:5" ht="24.75" customHeight="1">
      <c r="A1058" s="4">
        <v>1055</v>
      </c>
      <c r="B1058" s="3" t="str">
        <f>"甘小凤"</f>
        <v>甘小凤</v>
      </c>
      <c r="C1058" s="3" t="s">
        <v>997</v>
      </c>
      <c r="D1058" s="3" t="s">
        <v>1072</v>
      </c>
      <c r="E1058" s="4" t="s">
        <v>9</v>
      </c>
    </row>
    <row r="1059" spans="1:5" ht="24.75" customHeight="1">
      <c r="A1059" s="4">
        <v>1056</v>
      </c>
      <c r="B1059" s="3" t="str">
        <f>"邓夏炜"</f>
        <v>邓夏炜</v>
      </c>
      <c r="C1059" s="3" t="s">
        <v>1073</v>
      </c>
      <c r="D1059" s="3" t="s">
        <v>1074</v>
      </c>
      <c r="E1059" s="4" t="s">
        <v>9</v>
      </c>
    </row>
    <row r="1060" spans="1:5" ht="24.75" customHeight="1">
      <c r="A1060" s="4">
        <v>1057</v>
      </c>
      <c r="B1060" s="3" t="str">
        <f>"刘赛玉"</f>
        <v>刘赛玉</v>
      </c>
      <c r="C1060" s="3" t="s">
        <v>1073</v>
      </c>
      <c r="D1060" s="3" t="s">
        <v>1075</v>
      </c>
      <c r="E1060" s="4" t="s">
        <v>9</v>
      </c>
    </row>
    <row r="1061" spans="1:5" ht="24.75" customHeight="1">
      <c r="A1061" s="4">
        <v>1058</v>
      </c>
      <c r="B1061" s="3" t="str">
        <f>"罗舒"</f>
        <v>罗舒</v>
      </c>
      <c r="C1061" s="3" t="s">
        <v>1073</v>
      </c>
      <c r="D1061" s="3" t="s">
        <v>1005</v>
      </c>
      <c r="E1061" s="4" t="s">
        <v>9</v>
      </c>
    </row>
    <row r="1062" spans="1:5" ht="24.75" customHeight="1">
      <c r="A1062" s="4">
        <v>1059</v>
      </c>
      <c r="B1062" s="3" t="str">
        <f>"王赛玲"</f>
        <v>王赛玲</v>
      </c>
      <c r="C1062" s="3" t="s">
        <v>1073</v>
      </c>
      <c r="D1062" s="3" t="s">
        <v>634</v>
      </c>
      <c r="E1062" s="4" t="s">
        <v>9</v>
      </c>
    </row>
    <row r="1063" spans="1:5" ht="24.75" customHeight="1">
      <c r="A1063" s="4">
        <v>1060</v>
      </c>
      <c r="B1063" s="3" t="str">
        <f>"梁玉祯"</f>
        <v>梁玉祯</v>
      </c>
      <c r="C1063" s="3" t="s">
        <v>1073</v>
      </c>
      <c r="D1063" s="3" t="s">
        <v>1076</v>
      </c>
      <c r="E1063" s="4" t="s">
        <v>9</v>
      </c>
    </row>
    <row r="1064" spans="1:5" ht="24.75" customHeight="1">
      <c r="A1064" s="4">
        <v>1061</v>
      </c>
      <c r="B1064" s="3" t="str">
        <f>"刘洋"</f>
        <v>刘洋</v>
      </c>
      <c r="C1064" s="3" t="s">
        <v>1073</v>
      </c>
      <c r="D1064" s="3" t="s">
        <v>1077</v>
      </c>
      <c r="E1064" s="4" t="s">
        <v>9</v>
      </c>
    </row>
    <row r="1065" spans="1:5" ht="24.75" customHeight="1">
      <c r="A1065" s="4">
        <v>1062</v>
      </c>
      <c r="B1065" s="3" t="str">
        <f>"李文智"</f>
        <v>李文智</v>
      </c>
      <c r="C1065" s="3" t="s">
        <v>1073</v>
      </c>
      <c r="D1065" s="3" t="s">
        <v>1078</v>
      </c>
      <c r="E1065" s="4" t="s">
        <v>9</v>
      </c>
    </row>
    <row r="1066" spans="1:5" ht="24.75" customHeight="1">
      <c r="A1066" s="4">
        <v>1063</v>
      </c>
      <c r="B1066" s="3" t="str">
        <f>"闫宏"</f>
        <v>闫宏</v>
      </c>
      <c r="C1066" s="3" t="s">
        <v>1073</v>
      </c>
      <c r="D1066" s="3" t="s">
        <v>1079</v>
      </c>
      <c r="E1066" s="4" t="s">
        <v>9</v>
      </c>
    </row>
    <row r="1067" spans="1:5" ht="24.75" customHeight="1">
      <c r="A1067" s="4">
        <v>1064</v>
      </c>
      <c r="B1067" s="3" t="str">
        <f>"陈雪芳"</f>
        <v>陈雪芳</v>
      </c>
      <c r="C1067" s="3" t="s">
        <v>1073</v>
      </c>
      <c r="D1067" s="3" t="s">
        <v>1080</v>
      </c>
      <c r="E1067" s="4" t="s">
        <v>9</v>
      </c>
    </row>
    <row r="1068" spans="1:5" ht="24.75" customHeight="1">
      <c r="A1068" s="4">
        <v>1065</v>
      </c>
      <c r="B1068" s="3" t="str">
        <f>"吕坚"</f>
        <v>吕坚</v>
      </c>
      <c r="C1068" s="3" t="s">
        <v>1073</v>
      </c>
      <c r="D1068" s="3" t="s">
        <v>1081</v>
      </c>
      <c r="E1068" s="4" t="s">
        <v>9</v>
      </c>
    </row>
    <row r="1069" spans="1:5" ht="24.75" customHeight="1">
      <c r="A1069" s="4">
        <v>1066</v>
      </c>
      <c r="B1069" s="3" t="str">
        <f>"蔡文孟"</f>
        <v>蔡文孟</v>
      </c>
      <c r="C1069" s="3" t="s">
        <v>1082</v>
      </c>
      <c r="D1069" s="3" t="s">
        <v>1083</v>
      </c>
      <c r="E1069" s="4" t="s">
        <v>9</v>
      </c>
    </row>
    <row r="1070" spans="1:5" ht="24.75" customHeight="1">
      <c r="A1070" s="4">
        <v>1067</v>
      </c>
      <c r="B1070" s="3" t="str">
        <f>"欧阳丽娜"</f>
        <v>欧阳丽娜</v>
      </c>
      <c r="C1070" s="3" t="s">
        <v>1082</v>
      </c>
      <c r="D1070" s="3" t="s">
        <v>1084</v>
      </c>
      <c r="E1070" s="4" t="s">
        <v>9</v>
      </c>
    </row>
    <row r="1071" spans="1:5" ht="24.75" customHeight="1">
      <c r="A1071" s="4">
        <v>1068</v>
      </c>
      <c r="B1071" s="3" t="str">
        <f>"张书源"</f>
        <v>张书源</v>
      </c>
      <c r="C1071" s="3" t="s">
        <v>1082</v>
      </c>
      <c r="D1071" s="3" t="s">
        <v>1085</v>
      </c>
      <c r="E1071" s="4" t="s">
        <v>9</v>
      </c>
    </row>
    <row r="1072" spans="1:5" ht="24.75" customHeight="1">
      <c r="A1072" s="4">
        <v>1069</v>
      </c>
      <c r="B1072" s="3" t="str">
        <f>"陈姗"</f>
        <v>陈姗</v>
      </c>
      <c r="C1072" s="3" t="s">
        <v>1082</v>
      </c>
      <c r="D1072" s="3" t="s">
        <v>829</v>
      </c>
      <c r="E1072" s="4" t="s">
        <v>9</v>
      </c>
    </row>
    <row r="1073" spans="1:5" ht="24.75" customHeight="1">
      <c r="A1073" s="4">
        <v>1070</v>
      </c>
      <c r="B1073" s="3" t="str">
        <f>"杨成蝶"</f>
        <v>杨成蝶</v>
      </c>
      <c r="C1073" s="3" t="s">
        <v>1082</v>
      </c>
      <c r="D1073" s="3" t="s">
        <v>1086</v>
      </c>
      <c r="E1073" s="4" t="s">
        <v>9</v>
      </c>
    </row>
    <row r="1074" spans="1:5" ht="24.75" customHeight="1">
      <c r="A1074" s="4">
        <v>1071</v>
      </c>
      <c r="B1074" s="3" t="str">
        <f>"陈素文"</f>
        <v>陈素文</v>
      </c>
      <c r="C1074" s="3" t="s">
        <v>1082</v>
      </c>
      <c r="D1074" s="3" t="s">
        <v>694</v>
      </c>
      <c r="E1074" s="4" t="s">
        <v>9</v>
      </c>
    </row>
    <row r="1075" spans="1:5" ht="24.75" customHeight="1">
      <c r="A1075" s="4">
        <v>1072</v>
      </c>
      <c r="B1075" s="3" t="str">
        <f>"吴英红"</f>
        <v>吴英红</v>
      </c>
      <c r="C1075" s="3" t="s">
        <v>1082</v>
      </c>
      <c r="D1075" s="3" t="s">
        <v>1087</v>
      </c>
      <c r="E1075" s="4" t="s">
        <v>9</v>
      </c>
    </row>
    <row r="1076" spans="1:5" ht="24.75" customHeight="1">
      <c r="A1076" s="4">
        <v>1073</v>
      </c>
      <c r="B1076" s="3" t="str">
        <f>"吴琼华"</f>
        <v>吴琼华</v>
      </c>
      <c r="C1076" s="3" t="s">
        <v>1082</v>
      </c>
      <c r="D1076" s="3" t="s">
        <v>1088</v>
      </c>
      <c r="E1076" s="4" t="s">
        <v>9</v>
      </c>
    </row>
    <row r="1077" spans="1:5" ht="24.75" customHeight="1">
      <c r="A1077" s="4">
        <v>1074</v>
      </c>
      <c r="B1077" s="3" t="str">
        <f>"刘芮"</f>
        <v>刘芮</v>
      </c>
      <c r="C1077" s="3" t="s">
        <v>1082</v>
      </c>
      <c r="D1077" s="3" t="s">
        <v>1089</v>
      </c>
      <c r="E1077" s="4" t="s">
        <v>9</v>
      </c>
    </row>
    <row r="1078" spans="1:5" ht="24.75" customHeight="1">
      <c r="A1078" s="4">
        <v>1075</v>
      </c>
      <c r="B1078" s="3" t="str">
        <f>"唐楠楠"</f>
        <v>唐楠楠</v>
      </c>
      <c r="C1078" s="3" t="s">
        <v>1082</v>
      </c>
      <c r="D1078" s="3" t="s">
        <v>705</v>
      </c>
      <c r="E1078" s="4" t="s">
        <v>9</v>
      </c>
    </row>
    <row r="1079" spans="1:5" ht="24.75" customHeight="1">
      <c r="A1079" s="4">
        <v>1076</v>
      </c>
      <c r="B1079" s="3" t="str">
        <f>"吴瑞萍"</f>
        <v>吴瑞萍</v>
      </c>
      <c r="C1079" s="3" t="s">
        <v>1082</v>
      </c>
      <c r="D1079" s="3" t="s">
        <v>1090</v>
      </c>
      <c r="E1079" s="4" t="s">
        <v>9</v>
      </c>
    </row>
    <row r="1080" spans="1:5" ht="24.75" customHeight="1">
      <c r="A1080" s="4">
        <v>1077</v>
      </c>
      <c r="B1080" s="3" t="str">
        <f>"陈静"</f>
        <v>陈静</v>
      </c>
      <c r="C1080" s="3" t="s">
        <v>1082</v>
      </c>
      <c r="D1080" s="3" t="s">
        <v>1091</v>
      </c>
      <c r="E1080" s="4" t="s">
        <v>9</v>
      </c>
    </row>
    <row r="1081" spans="1:5" ht="24.75" customHeight="1">
      <c r="A1081" s="4">
        <v>1078</v>
      </c>
      <c r="B1081" s="3" t="str">
        <f>"韩玫秀"</f>
        <v>韩玫秀</v>
      </c>
      <c r="C1081" s="3" t="s">
        <v>1082</v>
      </c>
      <c r="D1081" s="3" t="s">
        <v>1092</v>
      </c>
      <c r="E1081" s="4" t="s">
        <v>9</v>
      </c>
    </row>
    <row r="1082" spans="1:5" ht="24.75" customHeight="1">
      <c r="A1082" s="4">
        <v>1079</v>
      </c>
      <c r="B1082" s="3" t="str">
        <f>"于世金"</f>
        <v>于世金</v>
      </c>
      <c r="C1082" s="3" t="s">
        <v>1082</v>
      </c>
      <c r="D1082" s="3" t="s">
        <v>1093</v>
      </c>
      <c r="E1082" s="4" t="s">
        <v>9</v>
      </c>
    </row>
    <row r="1083" spans="1:5" ht="24.75" customHeight="1">
      <c r="A1083" s="4">
        <v>1080</v>
      </c>
      <c r="B1083" s="3" t="str">
        <f>"林子玉"</f>
        <v>林子玉</v>
      </c>
      <c r="C1083" s="3" t="s">
        <v>1082</v>
      </c>
      <c r="D1083" s="3" t="s">
        <v>1094</v>
      </c>
      <c r="E1083" s="4" t="s">
        <v>9</v>
      </c>
    </row>
    <row r="1084" spans="1:5" ht="24.75" customHeight="1">
      <c r="A1084" s="4">
        <v>1081</v>
      </c>
      <c r="B1084" s="3" t="str">
        <f>"黄少"</f>
        <v>黄少</v>
      </c>
      <c r="C1084" s="3" t="s">
        <v>1082</v>
      </c>
      <c r="D1084" s="3" t="s">
        <v>173</v>
      </c>
      <c r="E1084" s="4" t="s">
        <v>9</v>
      </c>
    </row>
    <row r="1085" spans="1:5" ht="24.75" customHeight="1">
      <c r="A1085" s="4">
        <v>1082</v>
      </c>
      <c r="B1085" s="3" t="str">
        <f>"彭凤琴"</f>
        <v>彭凤琴</v>
      </c>
      <c r="C1085" s="3" t="s">
        <v>1082</v>
      </c>
      <c r="D1085" s="3" t="s">
        <v>1095</v>
      </c>
      <c r="E1085" s="4" t="s">
        <v>9</v>
      </c>
    </row>
    <row r="1086" spans="1:5" ht="24.75" customHeight="1">
      <c r="A1086" s="4">
        <v>1083</v>
      </c>
      <c r="B1086" s="3" t="str">
        <f>"符莉婵"</f>
        <v>符莉婵</v>
      </c>
      <c r="C1086" s="3" t="s">
        <v>1082</v>
      </c>
      <c r="D1086" s="3" t="s">
        <v>1096</v>
      </c>
      <c r="E1086" s="4" t="s">
        <v>9</v>
      </c>
    </row>
    <row r="1087" spans="1:5" ht="24.75" customHeight="1">
      <c r="A1087" s="4">
        <v>1084</v>
      </c>
      <c r="B1087" s="3" t="str">
        <f>"陈优琦"</f>
        <v>陈优琦</v>
      </c>
      <c r="C1087" s="3" t="s">
        <v>1082</v>
      </c>
      <c r="D1087" s="3" t="s">
        <v>1097</v>
      </c>
      <c r="E1087" s="4" t="s">
        <v>9</v>
      </c>
    </row>
    <row r="1088" spans="1:5" ht="24.75" customHeight="1">
      <c r="A1088" s="4">
        <v>1085</v>
      </c>
      <c r="B1088" s="3" t="str">
        <f>"罗鸿雁"</f>
        <v>罗鸿雁</v>
      </c>
      <c r="C1088" s="3" t="s">
        <v>1082</v>
      </c>
      <c r="D1088" s="3" t="s">
        <v>1098</v>
      </c>
      <c r="E1088" s="4" t="s">
        <v>9</v>
      </c>
    </row>
    <row r="1089" spans="1:5" ht="24.75" customHeight="1">
      <c r="A1089" s="4">
        <v>1086</v>
      </c>
      <c r="B1089" s="3" t="str">
        <f>"彭舒凤"</f>
        <v>彭舒凤</v>
      </c>
      <c r="C1089" s="3" t="s">
        <v>1082</v>
      </c>
      <c r="D1089" s="3" t="s">
        <v>1099</v>
      </c>
      <c r="E1089" s="4" t="s">
        <v>9</v>
      </c>
    </row>
    <row r="1090" spans="1:5" ht="24.75" customHeight="1">
      <c r="A1090" s="4">
        <v>1087</v>
      </c>
      <c r="B1090" s="3" t="str">
        <f>"刘冠红"</f>
        <v>刘冠红</v>
      </c>
      <c r="C1090" s="3" t="s">
        <v>1100</v>
      </c>
      <c r="D1090" s="3" t="s">
        <v>1101</v>
      </c>
      <c r="E1090" s="4" t="s">
        <v>9</v>
      </c>
    </row>
    <row r="1091" spans="1:5" ht="24.75" customHeight="1">
      <c r="A1091" s="4">
        <v>1088</v>
      </c>
      <c r="B1091" s="3" t="str">
        <f>"洪翔"</f>
        <v>洪翔</v>
      </c>
      <c r="C1091" s="3" t="s">
        <v>1100</v>
      </c>
      <c r="D1091" s="3" t="s">
        <v>1102</v>
      </c>
      <c r="E1091" s="4" t="s">
        <v>9</v>
      </c>
    </row>
    <row r="1092" spans="1:5" ht="24.75" customHeight="1">
      <c r="A1092" s="4">
        <v>1089</v>
      </c>
      <c r="B1092" s="3" t="str">
        <f>"何娇"</f>
        <v>何娇</v>
      </c>
      <c r="C1092" s="3" t="s">
        <v>1100</v>
      </c>
      <c r="D1092" s="3" t="s">
        <v>1103</v>
      </c>
      <c r="E1092" s="4" t="s">
        <v>9</v>
      </c>
    </row>
    <row r="1093" spans="1:5" ht="24.75" customHeight="1">
      <c r="A1093" s="4">
        <v>1090</v>
      </c>
      <c r="B1093" s="3" t="str">
        <f>"李妍秀"</f>
        <v>李妍秀</v>
      </c>
      <c r="C1093" s="3" t="s">
        <v>1100</v>
      </c>
      <c r="D1093" s="3" t="s">
        <v>1104</v>
      </c>
      <c r="E1093" s="4" t="s">
        <v>9</v>
      </c>
    </row>
    <row r="1094" spans="1:5" ht="24.75" customHeight="1">
      <c r="A1094" s="4">
        <v>1091</v>
      </c>
      <c r="B1094" s="3" t="str">
        <f>"黄桂红"</f>
        <v>黄桂红</v>
      </c>
      <c r="C1094" s="3" t="s">
        <v>1100</v>
      </c>
      <c r="D1094" s="3" t="s">
        <v>1105</v>
      </c>
      <c r="E1094" s="4" t="s">
        <v>9</v>
      </c>
    </row>
    <row r="1095" spans="1:5" ht="24.75" customHeight="1">
      <c r="A1095" s="4">
        <v>1092</v>
      </c>
      <c r="B1095" s="3" t="str">
        <f>"高健"</f>
        <v>高健</v>
      </c>
      <c r="C1095" s="3" t="s">
        <v>1100</v>
      </c>
      <c r="D1095" s="3" t="s">
        <v>1106</v>
      </c>
      <c r="E1095" s="4" t="s">
        <v>9</v>
      </c>
    </row>
    <row r="1096" spans="1:5" ht="24.75" customHeight="1">
      <c r="A1096" s="4">
        <v>1093</v>
      </c>
      <c r="B1096" s="3" t="str">
        <f>"余梦晓"</f>
        <v>余梦晓</v>
      </c>
      <c r="C1096" s="3" t="s">
        <v>1100</v>
      </c>
      <c r="D1096" s="3" t="s">
        <v>1107</v>
      </c>
      <c r="E1096" s="4" t="s">
        <v>9</v>
      </c>
    </row>
    <row r="1097" spans="1:5" ht="24.75" customHeight="1">
      <c r="A1097" s="4">
        <v>1094</v>
      </c>
      <c r="B1097" s="3" t="str">
        <f>"夏丽丽"</f>
        <v>夏丽丽</v>
      </c>
      <c r="C1097" s="3" t="s">
        <v>1100</v>
      </c>
      <c r="D1097" s="3" t="s">
        <v>1108</v>
      </c>
      <c r="E1097" s="4" t="s">
        <v>9</v>
      </c>
    </row>
    <row r="1098" spans="1:5" ht="24.75" customHeight="1">
      <c r="A1098" s="4">
        <v>1095</v>
      </c>
      <c r="B1098" s="3" t="str">
        <f>"吴昶"</f>
        <v>吴昶</v>
      </c>
      <c r="C1098" s="3" t="s">
        <v>1100</v>
      </c>
      <c r="D1098" s="3" t="s">
        <v>1109</v>
      </c>
      <c r="E1098" s="4" t="s">
        <v>9</v>
      </c>
    </row>
    <row r="1099" spans="1:5" ht="24.75" customHeight="1">
      <c r="A1099" s="4">
        <v>1096</v>
      </c>
      <c r="B1099" s="3" t="str">
        <f>"李冰冰"</f>
        <v>李冰冰</v>
      </c>
      <c r="C1099" s="3" t="s">
        <v>1100</v>
      </c>
      <c r="D1099" s="3" t="s">
        <v>1110</v>
      </c>
      <c r="E1099" s="4" t="s">
        <v>9</v>
      </c>
    </row>
    <row r="1100" spans="1:5" ht="24.75" customHeight="1">
      <c r="A1100" s="4">
        <v>1097</v>
      </c>
      <c r="B1100" s="3" t="str">
        <f>"宋欣格"</f>
        <v>宋欣格</v>
      </c>
      <c r="C1100" s="3" t="s">
        <v>1100</v>
      </c>
      <c r="D1100" s="3" t="s">
        <v>1111</v>
      </c>
      <c r="E1100" s="4" t="s">
        <v>9</v>
      </c>
    </row>
    <row r="1101" spans="1:5" ht="24.75" customHeight="1">
      <c r="A1101" s="4">
        <v>1098</v>
      </c>
      <c r="B1101" s="3" t="str">
        <f>"林观华"</f>
        <v>林观华</v>
      </c>
      <c r="C1101" s="3" t="s">
        <v>1100</v>
      </c>
      <c r="D1101" s="3" t="s">
        <v>1112</v>
      </c>
      <c r="E1101" s="4" t="s">
        <v>9</v>
      </c>
    </row>
    <row r="1102" spans="1:5" ht="24.75" customHeight="1">
      <c r="A1102" s="4">
        <v>1099</v>
      </c>
      <c r="B1102" s="3" t="str">
        <f>"陆倩莹"</f>
        <v>陆倩莹</v>
      </c>
      <c r="C1102" s="3" t="s">
        <v>1100</v>
      </c>
      <c r="D1102" s="3" t="s">
        <v>1113</v>
      </c>
      <c r="E1102" s="4" t="s">
        <v>9</v>
      </c>
    </row>
    <row r="1103" spans="1:5" ht="24.75" customHeight="1">
      <c r="A1103" s="4">
        <v>1100</v>
      </c>
      <c r="B1103" s="3" t="str">
        <f>"陈美璇"</f>
        <v>陈美璇</v>
      </c>
      <c r="C1103" s="3" t="s">
        <v>1100</v>
      </c>
      <c r="D1103" s="3" t="s">
        <v>1114</v>
      </c>
      <c r="E1103" s="4" t="s">
        <v>9</v>
      </c>
    </row>
    <row r="1104" spans="1:5" ht="24.75" customHeight="1">
      <c r="A1104" s="4">
        <v>1101</v>
      </c>
      <c r="B1104" s="3" t="str">
        <f>"廖飞凤"</f>
        <v>廖飞凤</v>
      </c>
      <c r="C1104" s="3" t="s">
        <v>1100</v>
      </c>
      <c r="D1104" s="3" t="s">
        <v>1115</v>
      </c>
      <c r="E1104" s="4" t="s">
        <v>9</v>
      </c>
    </row>
    <row r="1105" spans="1:5" ht="24.75" customHeight="1">
      <c r="A1105" s="4">
        <v>1102</v>
      </c>
      <c r="B1105" s="3" t="str">
        <f>"王江莲"</f>
        <v>王江莲</v>
      </c>
      <c r="C1105" s="3" t="s">
        <v>1100</v>
      </c>
      <c r="D1105" s="3" t="s">
        <v>1116</v>
      </c>
      <c r="E1105" s="4" t="s">
        <v>9</v>
      </c>
    </row>
    <row r="1106" spans="1:5" ht="24.75" customHeight="1">
      <c r="A1106" s="4">
        <v>1103</v>
      </c>
      <c r="B1106" s="3" t="str">
        <f>"杨静"</f>
        <v>杨静</v>
      </c>
      <c r="C1106" s="3" t="s">
        <v>1100</v>
      </c>
      <c r="D1106" s="3" t="s">
        <v>1117</v>
      </c>
      <c r="E1106" s="4" t="s">
        <v>9</v>
      </c>
    </row>
    <row r="1107" spans="1:5" ht="24.75" customHeight="1">
      <c r="A1107" s="4">
        <v>1104</v>
      </c>
      <c r="B1107" s="3" t="str">
        <f>"王婧"</f>
        <v>王婧</v>
      </c>
      <c r="C1107" s="3" t="s">
        <v>1100</v>
      </c>
      <c r="D1107" s="3" t="s">
        <v>1118</v>
      </c>
      <c r="E1107" s="4" t="s">
        <v>9</v>
      </c>
    </row>
    <row r="1108" spans="1:5" ht="24.75" customHeight="1">
      <c r="A1108" s="4">
        <v>1105</v>
      </c>
      <c r="B1108" s="3" t="str">
        <f>"王安妮"</f>
        <v>王安妮</v>
      </c>
      <c r="C1108" s="3" t="s">
        <v>1100</v>
      </c>
      <c r="D1108" s="3" t="s">
        <v>1119</v>
      </c>
      <c r="E1108" s="4" t="s">
        <v>9</v>
      </c>
    </row>
    <row r="1109" spans="1:5" ht="24.75" customHeight="1">
      <c r="A1109" s="4">
        <v>1106</v>
      </c>
      <c r="B1109" s="3" t="str">
        <f>"马顺"</f>
        <v>马顺</v>
      </c>
      <c r="C1109" s="3" t="s">
        <v>1100</v>
      </c>
      <c r="D1109" s="3" t="s">
        <v>1120</v>
      </c>
      <c r="E1109" s="4" t="s">
        <v>9</v>
      </c>
    </row>
    <row r="1110" spans="1:5" ht="24.75" customHeight="1">
      <c r="A1110" s="4">
        <v>1107</v>
      </c>
      <c r="B1110" s="3" t="str">
        <f>"吴婷婷"</f>
        <v>吴婷婷</v>
      </c>
      <c r="C1110" s="3" t="s">
        <v>1100</v>
      </c>
      <c r="D1110" s="3" t="s">
        <v>1121</v>
      </c>
      <c r="E1110" s="4" t="s">
        <v>9</v>
      </c>
    </row>
    <row r="1111" spans="1:5" ht="24.75" customHeight="1">
      <c r="A1111" s="4">
        <v>1108</v>
      </c>
      <c r="B1111" s="3" t="str">
        <f>"李丽萍"</f>
        <v>李丽萍</v>
      </c>
      <c r="C1111" s="3" t="s">
        <v>1100</v>
      </c>
      <c r="D1111" s="3" t="s">
        <v>1122</v>
      </c>
      <c r="E1111" s="4" t="s">
        <v>9</v>
      </c>
    </row>
    <row r="1112" spans="1:5" ht="24.75" customHeight="1">
      <c r="A1112" s="4">
        <v>1109</v>
      </c>
      <c r="B1112" s="3" t="str">
        <f>"石颖婕"</f>
        <v>石颖婕</v>
      </c>
      <c r="C1112" s="3" t="s">
        <v>1100</v>
      </c>
      <c r="D1112" s="3" t="s">
        <v>1123</v>
      </c>
      <c r="E1112" s="4" t="s">
        <v>9</v>
      </c>
    </row>
    <row r="1113" spans="1:5" ht="24.75" customHeight="1">
      <c r="A1113" s="4">
        <v>1110</v>
      </c>
      <c r="B1113" s="3" t="str">
        <f>"钟雅静"</f>
        <v>钟雅静</v>
      </c>
      <c r="C1113" s="3" t="s">
        <v>1100</v>
      </c>
      <c r="D1113" s="3" t="s">
        <v>1124</v>
      </c>
      <c r="E1113" s="4" t="s">
        <v>9</v>
      </c>
    </row>
    <row r="1114" spans="1:5" ht="24.75" customHeight="1">
      <c r="A1114" s="4">
        <v>1111</v>
      </c>
      <c r="B1114" s="3" t="str">
        <f>"戴榕"</f>
        <v>戴榕</v>
      </c>
      <c r="C1114" s="3" t="s">
        <v>1100</v>
      </c>
      <c r="D1114" s="3" t="s">
        <v>1125</v>
      </c>
      <c r="E1114" s="4" t="s">
        <v>9</v>
      </c>
    </row>
    <row r="1115" spans="1:5" ht="24.75" customHeight="1">
      <c r="A1115" s="4">
        <v>1112</v>
      </c>
      <c r="B1115" s="3" t="str">
        <f>"柳少敏"</f>
        <v>柳少敏</v>
      </c>
      <c r="C1115" s="3" t="s">
        <v>1100</v>
      </c>
      <c r="D1115" s="3" t="s">
        <v>125</v>
      </c>
      <c r="E1115" s="4" t="s">
        <v>9</v>
      </c>
    </row>
    <row r="1116" spans="1:5" ht="24.75" customHeight="1">
      <c r="A1116" s="4">
        <v>1113</v>
      </c>
      <c r="B1116" s="3" t="str">
        <f>"宣小莲"</f>
        <v>宣小莲</v>
      </c>
      <c r="C1116" s="3" t="s">
        <v>1100</v>
      </c>
      <c r="D1116" s="3" t="s">
        <v>1126</v>
      </c>
      <c r="E1116" s="4" t="s">
        <v>9</v>
      </c>
    </row>
    <row r="1117" spans="1:5" ht="24.75" customHeight="1">
      <c r="A1117" s="4">
        <v>1114</v>
      </c>
      <c r="B1117" s="3" t="str">
        <f>"张曼铃"</f>
        <v>张曼铃</v>
      </c>
      <c r="C1117" s="3" t="s">
        <v>1100</v>
      </c>
      <c r="D1117" s="3" t="s">
        <v>1127</v>
      </c>
      <c r="E1117" s="4" t="s">
        <v>9</v>
      </c>
    </row>
    <row r="1118" spans="1:5" ht="24.75" customHeight="1">
      <c r="A1118" s="4">
        <v>1115</v>
      </c>
      <c r="B1118" s="3" t="str">
        <f>"姜婷"</f>
        <v>姜婷</v>
      </c>
      <c r="C1118" s="3" t="s">
        <v>1100</v>
      </c>
      <c r="D1118" s="3" t="s">
        <v>1128</v>
      </c>
      <c r="E1118" s="4" t="s">
        <v>9</v>
      </c>
    </row>
    <row r="1119" spans="1:5" ht="24.75" customHeight="1">
      <c r="A1119" s="4">
        <v>1116</v>
      </c>
      <c r="B1119" s="3" t="str">
        <f>"符文静"</f>
        <v>符文静</v>
      </c>
      <c r="C1119" s="3" t="s">
        <v>1100</v>
      </c>
      <c r="D1119" s="3" t="s">
        <v>1129</v>
      </c>
      <c r="E1119" s="4" t="s">
        <v>9</v>
      </c>
    </row>
    <row r="1120" spans="1:5" ht="24.75" customHeight="1">
      <c r="A1120" s="4">
        <v>1117</v>
      </c>
      <c r="B1120" s="3" t="str">
        <f>"张嘉玲"</f>
        <v>张嘉玲</v>
      </c>
      <c r="C1120" s="3" t="s">
        <v>1100</v>
      </c>
      <c r="D1120" s="3" t="s">
        <v>1130</v>
      </c>
      <c r="E1120" s="4" t="s">
        <v>9</v>
      </c>
    </row>
    <row r="1121" spans="1:5" ht="24.75" customHeight="1">
      <c r="A1121" s="4">
        <v>1118</v>
      </c>
      <c r="B1121" s="3" t="str">
        <f>"王瑞"</f>
        <v>王瑞</v>
      </c>
      <c r="C1121" s="3" t="s">
        <v>1100</v>
      </c>
      <c r="D1121" s="3" t="s">
        <v>1131</v>
      </c>
      <c r="E1121" s="4" t="s">
        <v>9</v>
      </c>
    </row>
    <row r="1122" spans="1:5" ht="24.75" customHeight="1">
      <c r="A1122" s="4">
        <v>1119</v>
      </c>
      <c r="B1122" s="3" t="str">
        <f>"林壹茹"</f>
        <v>林壹茹</v>
      </c>
      <c r="C1122" s="3" t="s">
        <v>1100</v>
      </c>
      <c r="D1122" s="3" t="s">
        <v>1132</v>
      </c>
      <c r="E1122" s="4" t="s">
        <v>9</v>
      </c>
    </row>
    <row r="1123" spans="1:5" ht="24.75" customHeight="1">
      <c r="A1123" s="4">
        <v>1120</v>
      </c>
      <c r="B1123" s="3" t="str">
        <f>"林超"</f>
        <v>林超</v>
      </c>
      <c r="C1123" s="3" t="s">
        <v>1100</v>
      </c>
      <c r="D1123" s="3" t="s">
        <v>1133</v>
      </c>
      <c r="E1123" s="4" t="s">
        <v>9</v>
      </c>
    </row>
    <row r="1124" spans="1:5" ht="24.75" customHeight="1">
      <c r="A1124" s="4">
        <v>1121</v>
      </c>
      <c r="B1124" s="3" t="str">
        <f>"欧敬萍"</f>
        <v>欧敬萍</v>
      </c>
      <c r="C1124" s="3" t="s">
        <v>1100</v>
      </c>
      <c r="D1124" s="3" t="s">
        <v>1134</v>
      </c>
      <c r="E1124" s="4" t="s">
        <v>9</v>
      </c>
    </row>
    <row r="1125" spans="1:5" ht="24.75" customHeight="1">
      <c r="A1125" s="4">
        <v>1122</v>
      </c>
      <c r="B1125" s="3" t="str">
        <f>"符谷丹"</f>
        <v>符谷丹</v>
      </c>
      <c r="C1125" s="3" t="s">
        <v>1100</v>
      </c>
      <c r="D1125" s="3" t="s">
        <v>1135</v>
      </c>
      <c r="E1125" s="4" t="s">
        <v>9</v>
      </c>
    </row>
    <row r="1126" spans="1:5" ht="24.75" customHeight="1">
      <c r="A1126" s="4">
        <v>1123</v>
      </c>
      <c r="B1126" s="3" t="str">
        <f>"吴梦怡"</f>
        <v>吴梦怡</v>
      </c>
      <c r="C1126" s="3" t="s">
        <v>1100</v>
      </c>
      <c r="D1126" s="3" t="s">
        <v>1136</v>
      </c>
      <c r="E1126" s="4" t="s">
        <v>9</v>
      </c>
    </row>
    <row r="1127" spans="1:5" ht="24.75" customHeight="1">
      <c r="A1127" s="4">
        <v>1124</v>
      </c>
      <c r="B1127" s="3" t="str">
        <f>"吴晓雪"</f>
        <v>吴晓雪</v>
      </c>
      <c r="C1127" s="3" t="s">
        <v>1100</v>
      </c>
      <c r="D1127" s="3" t="s">
        <v>1137</v>
      </c>
      <c r="E1127" s="4" t="s">
        <v>9</v>
      </c>
    </row>
    <row r="1128" spans="1:5" ht="24.75" customHeight="1">
      <c r="A1128" s="4">
        <v>1125</v>
      </c>
      <c r="B1128" s="3" t="str">
        <f>"罗碧璇"</f>
        <v>罗碧璇</v>
      </c>
      <c r="C1128" s="3" t="s">
        <v>1100</v>
      </c>
      <c r="D1128" s="3" t="s">
        <v>1138</v>
      </c>
      <c r="E1128" s="4" t="s">
        <v>9</v>
      </c>
    </row>
    <row r="1129" spans="1:5" ht="24.75" customHeight="1">
      <c r="A1129" s="4">
        <v>1126</v>
      </c>
      <c r="B1129" s="3" t="str">
        <f>"邹莹莹"</f>
        <v>邹莹莹</v>
      </c>
      <c r="C1129" s="3" t="s">
        <v>1100</v>
      </c>
      <c r="D1129" s="3" t="s">
        <v>1139</v>
      </c>
      <c r="E1129" s="4" t="s">
        <v>9</v>
      </c>
    </row>
    <row r="1130" spans="1:5" ht="24.75" customHeight="1">
      <c r="A1130" s="4">
        <v>1127</v>
      </c>
      <c r="B1130" s="3" t="str">
        <f>"邓兰轩"</f>
        <v>邓兰轩</v>
      </c>
      <c r="C1130" s="3" t="s">
        <v>1100</v>
      </c>
      <c r="D1130" s="3" t="s">
        <v>1140</v>
      </c>
      <c r="E1130" s="4" t="s">
        <v>9</v>
      </c>
    </row>
    <row r="1131" spans="1:5" ht="24.75" customHeight="1">
      <c r="A1131" s="4">
        <v>1128</v>
      </c>
      <c r="B1131" s="3" t="str">
        <f>"曹方圆"</f>
        <v>曹方圆</v>
      </c>
      <c r="C1131" s="3" t="s">
        <v>1100</v>
      </c>
      <c r="D1131" s="3" t="s">
        <v>1141</v>
      </c>
      <c r="E1131" s="4" t="s">
        <v>9</v>
      </c>
    </row>
    <row r="1132" spans="1:5" ht="24.75" customHeight="1">
      <c r="A1132" s="4">
        <v>1129</v>
      </c>
      <c r="B1132" s="3" t="str">
        <f>"金雅丽"</f>
        <v>金雅丽</v>
      </c>
      <c r="C1132" s="3" t="s">
        <v>1100</v>
      </c>
      <c r="D1132" s="3" t="s">
        <v>1142</v>
      </c>
      <c r="E1132" s="4" t="s">
        <v>9</v>
      </c>
    </row>
    <row r="1133" spans="1:5" ht="24.75" customHeight="1">
      <c r="A1133" s="4">
        <v>1130</v>
      </c>
      <c r="B1133" s="3" t="str">
        <f>"张茹茹"</f>
        <v>张茹茹</v>
      </c>
      <c r="C1133" s="3" t="s">
        <v>1100</v>
      </c>
      <c r="D1133" s="3" t="s">
        <v>1117</v>
      </c>
      <c r="E1133" s="4" t="s">
        <v>9</v>
      </c>
    </row>
    <row r="1134" spans="1:5" ht="24.75" customHeight="1">
      <c r="A1134" s="4">
        <v>1131</v>
      </c>
      <c r="B1134" s="3" t="str">
        <f>"韦温馨"</f>
        <v>韦温馨</v>
      </c>
      <c r="C1134" s="3" t="s">
        <v>1100</v>
      </c>
      <c r="D1134" s="3" t="s">
        <v>1143</v>
      </c>
      <c r="E1134" s="4" t="s">
        <v>9</v>
      </c>
    </row>
    <row r="1135" spans="1:5" ht="24.75" customHeight="1">
      <c r="A1135" s="4">
        <v>1132</v>
      </c>
      <c r="B1135" s="3" t="str">
        <f>"梁芬芳"</f>
        <v>梁芬芳</v>
      </c>
      <c r="C1135" s="3" t="s">
        <v>1144</v>
      </c>
      <c r="D1135" s="3" t="s">
        <v>1145</v>
      </c>
      <c r="E1135" s="4" t="s">
        <v>9</v>
      </c>
    </row>
    <row r="1136" spans="1:5" ht="24.75" customHeight="1">
      <c r="A1136" s="4">
        <v>1133</v>
      </c>
      <c r="B1136" s="3" t="str">
        <f>"刘上欢"</f>
        <v>刘上欢</v>
      </c>
      <c r="C1136" s="3" t="s">
        <v>1144</v>
      </c>
      <c r="D1136" s="3" t="s">
        <v>1146</v>
      </c>
      <c r="E1136" s="4" t="s">
        <v>9</v>
      </c>
    </row>
    <row r="1137" spans="1:5" ht="24.75" customHeight="1">
      <c r="A1137" s="4">
        <v>1134</v>
      </c>
      <c r="B1137" s="3" t="str">
        <f>"李琳琳"</f>
        <v>李琳琳</v>
      </c>
      <c r="C1137" s="3" t="s">
        <v>1144</v>
      </c>
      <c r="D1137" s="3" t="s">
        <v>1147</v>
      </c>
      <c r="E1137" s="4" t="s">
        <v>9</v>
      </c>
    </row>
    <row r="1138" spans="1:5" ht="24.75" customHeight="1">
      <c r="A1138" s="4">
        <v>1135</v>
      </c>
      <c r="B1138" s="3" t="str">
        <f>"孔涛"</f>
        <v>孔涛</v>
      </c>
      <c r="C1138" s="3" t="s">
        <v>1144</v>
      </c>
      <c r="D1138" s="3" t="s">
        <v>1148</v>
      </c>
      <c r="E1138" s="4" t="s">
        <v>9</v>
      </c>
    </row>
    <row r="1139" spans="1:5" ht="24.75" customHeight="1">
      <c r="A1139" s="4">
        <v>1136</v>
      </c>
      <c r="B1139" s="3" t="str">
        <f>"郑立波"</f>
        <v>郑立波</v>
      </c>
      <c r="C1139" s="3" t="s">
        <v>1144</v>
      </c>
      <c r="D1139" s="3" t="s">
        <v>1149</v>
      </c>
      <c r="E1139" s="4" t="s">
        <v>9</v>
      </c>
    </row>
    <row r="1140" spans="1:5" ht="24.75" customHeight="1">
      <c r="A1140" s="4">
        <v>1137</v>
      </c>
      <c r="B1140" s="3" t="str">
        <f>"马小迪"</f>
        <v>马小迪</v>
      </c>
      <c r="C1140" s="3" t="s">
        <v>1144</v>
      </c>
      <c r="D1140" s="3" t="s">
        <v>1150</v>
      </c>
      <c r="E1140" s="4" t="s">
        <v>9</v>
      </c>
    </row>
    <row r="1141" spans="1:5" ht="24.75" customHeight="1">
      <c r="A1141" s="4">
        <v>1138</v>
      </c>
      <c r="B1141" s="3" t="str">
        <f>"汪艳婷"</f>
        <v>汪艳婷</v>
      </c>
      <c r="C1141" s="3" t="s">
        <v>1144</v>
      </c>
      <c r="D1141" s="3" t="s">
        <v>1151</v>
      </c>
      <c r="E1141" s="4" t="s">
        <v>9</v>
      </c>
    </row>
    <row r="1142" spans="1:5" ht="24.75" customHeight="1">
      <c r="A1142" s="4">
        <v>1139</v>
      </c>
      <c r="B1142" s="3" t="str">
        <f>"林芋因"</f>
        <v>林芋因</v>
      </c>
      <c r="C1142" s="3" t="s">
        <v>1144</v>
      </c>
      <c r="D1142" s="3" t="s">
        <v>1152</v>
      </c>
      <c r="E1142" s="4" t="s">
        <v>9</v>
      </c>
    </row>
    <row r="1143" spans="1:5" ht="24.75" customHeight="1">
      <c r="A1143" s="4">
        <v>1140</v>
      </c>
      <c r="B1143" s="3" t="str">
        <f>"陈芳燕"</f>
        <v>陈芳燕</v>
      </c>
      <c r="C1143" s="3" t="s">
        <v>1144</v>
      </c>
      <c r="D1143" s="3" t="s">
        <v>1147</v>
      </c>
      <c r="E1143" s="4" t="s">
        <v>9</v>
      </c>
    </row>
    <row r="1144" spans="1:5" ht="24.75" customHeight="1">
      <c r="A1144" s="4">
        <v>1141</v>
      </c>
      <c r="B1144" s="3" t="str">
        <f>"李婷"</f>
        <v>李婷</v>
      </c>
      <c r="C1144" s="3" t="s">
        <v>1144</v>
      </c>
      <c r="D1144" s="3" t="s">
        <v>1153</v>
      </c>
      <c r="E1144" s="4" t="s">
        <v>9</v>
      </c>
    </row>
    <row r="1145" spans="1:5" ht="24.75" customHeight="1">
      <c r="A1145" s="4">
        <v>1142</v>
      </c>
      <c r="B1145" s="3" t="str">
        <f>"颜杏铮"</f>
        <v>颜杏铮</v>
      </c>
      <c r="C1145" s="3" t="s">
        <v>1144</v>
      </c>
      <c r="D1145" s="3" t="s">
        <v>1154</v>
      </c>
      <c r="E1145" s="4" t="s">
        <v>9</v>
      </c>
    </row>
    <row r="1146" spans="1:5" ht="24.75" customHeight="1">
      <c r="A1146" s="4">
        <v>1143</v>
      </c>
      <c r="B1146" s="3" t="str">
        <f>"邢春柳"</f>
        <v>邢春柳</v>
      </c>
      <c r="C1146" s="3" t="s">
        <v>1144</v>
      </c>
      <c r="D1146" s="3" t="s">
        <v>1155</v>
      </c>
      <c r="E1146" s="4" t="s">
        <v>9</v>
      </c>
    </row>
    <row r="1147" spans="1:5" ht="24.75" customHeight="1">
      <c r="A1147" s="4">
        <v>1144</v>
      </c>
      <c r="B1147" s="3" t="str">
        <f>"王珠"</f>
        <v>王珠</v>
      </c>
      <c r="C1147" s="3" t="s">
        <v>1144</v>
      </c>
      <c r="D1147" s="3" t="s">
        <v>1156</v>
      </c>
      <c r="E1147" s="4" t="s">
        <v>9</v>
      </c>
    </row>
    <row r="1148" spans="1:5" ht="24.75" customHeight="1">
      <c r="A1148" s="4">
        <v>1145</v>
      </c>
      <c r="B1148" s="3" t="str">
        <f>"王鼎君"</f>
        <v>王鼎君</v>
      </c>
      <c r="C1148" s="3" t="s">
        <v>1144</v>
      </c>
      <c r="D1148" s="3" t="s">
        <v>1157</v>
      </c>
      <c r="E1148" s="4" t="s">
        <v>9</v>
      </c>
    </row>
    <row r="1149" spans="1:5" ht="24.75" customHeight="1">
      <c r="A1149" s="4">
        <v>1146</v>
      </c>
      <c r="B1149" s="3" t="str">
        <f>"李秋燕"</f>
        <v>李秋燕</v>
      </c>
      <c r="C1149" s="3" t="s">
        <v>1144</v>
      </c>
      <c r="D1149" s="3" t="s">
        <v>1158</v>
      </c>
      <c r="E1149" s="4" t="s">
        <v>9</v>
      </c>
    </row>
    <row r="1150" spans="1:5" ht="24.75" customHeight="1">
      <c r="A1150" s="4">
        <v>1147</v>
      </c>
      <c r="B1150" s="3" t="str">
        <f>"王巧婷"</f>
        <v>王巧婷</v>
      </c>
      <c r="C1150" s="3" t="s">
        <v>1144</v>
      </c>
      <c r="D1150" s="3" t="s">
        <v>1159</v>
      </c>
      <c r="E1150" s="4" t="s">
        <v>9</v>
      </c>
    </row>
    <row r="1151" spans="1:5" ht="24.75" customHeight="1">
      <c r="A1151" s="4">
        <v>1148</v>
      </c>
      <c r="B1151" s="3" t="str">
        <f>"杨令风"</f>
        <v>杨令风</v>
      </c>
      <c r="C1151" s="3" t="s">
        <v>1144</v>
      </c>
      <c r="D1151" s="3" t="s">
        <v>1160</v>
      </c>
      <c r="E1151" s="4" t="s">
        <v>9</v>
      </c>
    </row>
    <row r="1152" spans="1:5" ht="24.75" customHeight="1">
      <c r="A1152" s="4">
        <v>1149</v>
      </c>
      <c r="B1152" s="3" t="str">
        <f>"李永芬"</f>
        <v>李永芬</v>
      </c>
      <c r="C1152" s="3" t="s">
        <v>1144</v>
      </c>
      <c r="D1152" s="3" t="s">
        <v>538</v>
      </c>
      <c r="E1152" s="4" t="s">
        <v>9</v>
      </c>
    </row>
    <row r="1153" spans="1:5" ht="24.75" customHeight="1">
      <c r="A1153" s="4">
        <v>1150</v>
      </c>
      <c r="B1153" s="3" t="str">
        <f>"谢茜"</f>
        <v>谢茜</v>
      </c>
      <c r="C1153" s="3" t="s">
        <v>1144</v>
      </c>
      <c r="D1153" s="3" t="s">
        <v>1161</v>
      </c>
      <c r="E1153" s="4" t="s">
        <v>9</v>
      </c>
    </row>
    <row r="1154" spans="1:5" ht="24.75" customHeight="1">
      <c r="A1154" s="4">
        <v>1151</v>
      </c>
      <c r="B1154" s="3" t="str">
        <f>"朱兰"</f>
        <v>朱兰</v>
      </c>
      <c r="C1154" s="3" t="s">
        <v>1144</v>
      </c>
      <c r="D1154" s="3" t="s">
        <v>1162</v>
      </c>
      <c r="E1154" s="4" t="s">
        <v>9</v>
      </c>
    </row>
    <row r="1155" spans="1:5" ht="24.75" customHeight="1">
      <c r="A1155" s="4">
        <v>1152</v>
      </c>
      <c r="B1155" s="3" t="str">
        <f>"邓小金"</f>
        <v>邓小金</v>
      </c>
      <c r="C1155" s="3" t="s">
        <v>1144</v>
      </c>
      <c r="D1155" s="3" t="s">
        <v>1163</v>
      </c>
      <c r="E1155" s="4" t="s">
        <v>9</v>
      </c>
    </row>
    <row r="1156" spans="1:5" ht="24.75" customHeight="1">
      <c r="A1156" s="4">
        <v>1153</v>
      </c>
      <c r="B1156" s="3" t="str">
        <f>"符爱蓉"</f>
        <v>符爱蓉</v>
      </c>
      <c r="C1156" s="3" t="s">
        <v>1144</v>
      </c>
      <c r="D1156" s="3" t="s">
        <v>1164</v>
      </c>
      <c r="E1156" s="4" t="s">
        <v>9</v>
      </c>
    </row>
    <row r="1157" spans="1:5" ht="24.75" customHeight="1">
      <c r="A1157" s="4">
        <v>1154</v>
      </c>
      <c r="B1157" s="3" t="str">
        <f>"罗倩"</f>
        <v>罗倩</v>
      </c>
      <c r="C1157" s="3" t="s">
        <v>1144</v>
      </c>
      <c r="D1157" s="3" t="s">
        <v>18</v>
      </c>
      <c r="E1157" s="4" t="s">
        <v>9</v>
      </c>
    </row>
    <row r="1158" spans="1:5" ht="24.75" customHeight="1">
      <c r="A1158" s="4">
        <v>1155</v>
      </c>
      <c r="B1158" s="3" t="str">
        <f>"胡英"</f>
        <v>胡英</v>
      </c>
      <c r="C1158" s="3" t="s">
        <v>1144</v>
      </c>
      <c r="D1158" s="3" t="s">
        <v>1165</v>
      </c>
      <c r="E1158" s="4" t="s">
        <v>9</v>
      </c>
    </row>
    <row r="1159" spans="1:5" ht="24.75" customHeight="1">
      <c r="A1159" s="4">
        <v>1156</v>
      </c>
      <c r="B1159" s="3" t="str">
        <f>"王肖肖"</f>
        <v>王肖肖</v>
      </c>
      <c r="C1159" s="3" t="s">
        <v>1144</v>
      </c>
      <c r="D1159" s="3" t="s">
        <v>468</v>
      </c>
      <c r="E1159" s="4" t="s">
        <v>9</v>
      </c>
    </row>
    <row r="1160" spans="1:5" ht="24.75" customHeight="1">
      <c r="A1160" s="4">
        <v>1157</v>
      </c>
      <c r="B1160" s="3" t="str">
        <f>"乔雪连"</f>
        <v>乔雪连</v>
      </c>
      <c r="C1160" s="3" t="s">
        <v>1144</v>
      </c>
      <c r="D1160" s="3" t="s">
        <v>1166</v>
      </c>
      <c r="E1160" s="4" t="s">
        <v>9</v>
      </c>
    </row>
    <row r="1161" spans="1:5" ht="24.75" customHeight="1">
      <c r="A1161" s="4">
        <v>1158</v>
      </c>
      <c r="B1161" s="3" t="str">
        <f>"王念秋"</f>
        <v>王念秋</v>
      </c>
      <c r="C1161" s="3" t="s">
        <v>1144</v>
      </c>
      <c r="D1161" s="3" t="s">
        <v>1167</v>
      </c>
      <c r="E1161" s="4" t="s">
        <v>9</v>
      </c>
    </row>
    <row r="1162" spans="1:5" ht="24.75" customHeight="1">
      <c r="A1162" s="4">
        <v>1159</v>
      </c>
      <c r="B1162" s="3" t="str">
        <f>"陈云"</f>
        <v>陈云</v>
      </c>
      <c r="C1162" s="3" t="s">
        <v>1144</v>
      </c>
      <c r="D1162" s="3" t="s">
        <v>1168</v>
      </c>
      <c r="E1162" s="4" t="s">
        <v>9</v>
      </c>
    </row>
    <row r="1163" spans="1:5" ht="24.75" customHeight="1">
      <c r="A1163" s="4">
        <v>1160</v>
      </c>
      <c r="B1163" s="3" t="str">
        <f>"刘宁"</f>
        <v>刘宁</v>
      </c>
      <c r="C1163" s="3" t="s">
        <v>1144</v>
      </c>
      <c r="D1163" s="3" t="s">
        <v>1169</v>
      </c>
      <c r="E1163" s="4" t="s">
        <v>9</v>
      </c>
    </row>
    <row r="1164" spans="1:5" ht="24.75" customHeight="1">
      <c r="A1164" s="4">
        <v>1161</v>
      </c>
      <c r="B1164" s="3" t="str">
        <f>"唐婆宝"</f>
        <v>唐婆宝</v>
      </c>
      <c r="C1164" s="3" t="s">
        <v>1144</v>
      </c>
      <c r="D1164" s="3" t="s">
        <v>1170</v>
      </c>
      <c r="E1164" s="4" t="s">
        <v>9</v>
      </c>
    </row>
    <row r="1165" spans="1:5" ht="24.75" customHeight="1">
      <c r="A1165" s="4">
        <v>1162</v>
      </c>
      <c r="B1165" s="3" t="str">
        <f>"金晗"</f>
        <v>金晗</v>
      </c>
      <c r="C1165" s="3" t="s">
        <v>1144</v>
      </c>
      <c r="D1165" s="3" t="s">
        <v>1171</v>
      </c>
      <c r="E1165" s="4" t="s">
        <v>9</v>
      </c>
    </row>
    <row r="1166" spans="1:5" ht="24.75" customHeight="1">
      <c r="A1166" s="4">
        <v>1163</v>
      </c>
      <c r="B1166" s="3" t="str">
        <f>"王菲"</f>
        <v>王菲</v>
      </c>
      <c r="C1166" s="3" t="s">
        <v>1172</v>
      </c>
      <c r="D1166" s="3" t="s">
        <v>1173</v>
      </c>
      <c r="E1166" s="4" t="s">
        <v>9</v>
      </c>
    </row>
    <row r="1167" spans="1:5" ht="24.75" customHeight="1">
      <c r="A1167" s="4">
        <v>1164</v>
      </c>
      <c r="B1167" s="3" t="str">
        <f>"何海潮"</f>
        <v>何海潮</v>
      </c>
      <c r="C1167" s="3" t="s">
        <v>1172</v>
      </c>
      <c r="D1167" s="3" t="s">
        <v>1174</v>
      </c>
      <c r="E1167" s="4" t="s">
        <v>9</v>
      </c>
    </row>
    <row r="1168" spans="1:5" ht="24.75" customHeight="1">
      <c r="A1168" s="4">
        <v>1165</v>
      </c>
      <c r="B1168" s="3" t="str">
        <f>"陈莹"</f>
        <v>陈莹</v>
      </c>
      <c r="C1168" s="3" t="s">
        <v>1172</v>
      </c>
      <c r="D1168" s="3" t="s">
        <v>1175</v>
      </c>
      <c r="E1168" s="4" t="s">
        <v>9</v>
      </c>
    </row>
    <row r="1169" spans="1:5" ht="24.75" customHeight="1">
      <c r="A1169" s="4">
        <v>1166</v>
      </c>
      <c r="B1169" s="3" t="str">
        <f>"谢名彬"</f>
        <v>谢名彬</v>
      </c>
      <c r="C1169" s="3" t="s">
        <v>1172</v>
      </c>
      <c r="D1169" s="3" t="s">
        <v>1176</v>
      </c>
      <c r="E1169" s="4" t="s">
        <v>9</v>
      </c>
    </row>
    <row r="1170" spans="1:5" ht="24.75" customHeight="1">
      <c r="A1170" s="4">
        <v>1167</v>
      </c>
      <c r="B1170" s="3" t="str">
        <f>"唐彪"</f>
        <v>唐彪</v>
      </c>
      <c r="C1170" s="3" t="s">
        <v>1172</v>
      </c>
      <c r="D1170" s="3" t="s">
        <v>1177</v>
      </c>
      <c r="E1170" s="4" t="s">
        <v>9</v>
      </c>
    </row>
    <row r="1171" spans="1:5" ht="24.75" customHeight="1">
      <c r="A1171" s="4">
        <v>1168</v>
      </c>
      <c r="B1171" s="3" t="str">
        <f>"周静"</f>
        <v>周静</v>
      </c>
      <c r="C1171" s="3" t="s">
        <v>1172</v>
      </c>
      <c r="D1171" s="3" t="s">
        <v>1178</v>
      </c>
      <c r="E1171" s="4" t="s">
        <v>9</v>
      </c>
    </row>
    <row r="1172" spans="1:5" ht="24.75" customHeight="1">
      <c r="A1172" s="4">
        <v>1169</v>
      </c>
      <c r="B1172" s="3" t="str">
        <f>"万广珍"</f>
        <v>万广珍</v>
      </c>
      <c r="C1172" s="3" t="s">
        <v>1172</v>
      </c>
      <c r="D1172" s="3" t="s">
        <v>1179</v>
      </c>
      <c r="E1172" s="4" t="s">
        <v>9</v>
      </c>
    </row>
    <row r="1173" spans="1:5" ht="24.75" customHeight="1">
      <c r="A1173" s="4">
        <v>1170</v>
      </c>
      <c r="B1173" s="3" t="str">
        <f>"周欣"</f>
        <v>周欣</v>
      </c>
      <c r="C1173" s="3" t="s">
        <v>1172</v>
      </c>
      <c r="D1173" s="3" t="s">
        <v>1180</v>
      </c>
      <c r="E1173" s="4" t="s">
        <v>9</v>
      </c>
    </row>
    <row r="1174" spans="1:5" ht="24.75" customHeight="1">
      <c r="A1174" s="4">
        <v>1171</v>
      </c>
      <c r="B1174" s="3" t="str">
        <f>"甘芷瑜"</f>
        <v>甘芷瑜</v>
      </c>
      <c r="C1174" s="3" t="s">
        <v>1172</v>
      </c>
      <c r="D1174" s="3" t="s">
        <v>1181</v>
      </c>
      <c r="E1174" s="4" t="s">
        <v>9</v>
      </c>
    </row>
    <row r="1175" spans="1:5" ht="24.75" customHeight="1">
      <c r="A1175" s="4">
        <v>1172</v>
      </c>
      <c r="B1175" s="3" t="str">
        <f>"唐铭镁"</f>
        <v>唐铭镁</v>
      </c>
      <c r="C1175" s="3" t="s">
        <v>1172</v>
      </c>
      <c r="D1175" s="3" t="s">
        <v>1182</v>
      </c>
      <c r="E1175" s="4" t="s">
        <v>9</v>
      </c>
    </row>
    <row r="1176" spans="1:5" ht="24.75" customHeight="1">
      <c r="A1176" s="4">
        <v>1173</v>
      </c>
      <c r="B1176" s="3" t="str">
        <f>"赵晓琳"</f>
        <v>赵晓琳</v>
      </c>
      <c r="C1176" s="3" t="s">
        <v>1172</v>
      </c>
      <c r="D1176" s="3" t="s">
        <v>1183</v>
      </c>
      <c r="E1176" s="4" t="s">
        <v>9</v>
      </c>
    </row>
    <row r="1177" spans="1:5" ht="24.75" customHeight="1">
      <c r="A1177" s="4">
        <v>1174</v>
      </c>
      <c r="B1177" s="3" t="str">
        <f>"卞爱丽"</f>
        <v>卞爱丽</v>
      </c>
      <c r="C1177" s="3" t="s">
        <v>1172</v>
      </c>
      <c r="D1177" s="3" t="s">
        <v>1184</v>
      </c>
      <c r="E1177" s="4" t="s">
        <v>9</v>
      </c>
    </row>
    <row r="1178" spans="1:5" ht="24.75" customHeight="1">
      <c r="A1178" s="4">
        <v>1175</v>
      </c>
      <c r="B1178" s="3" t="str">
        <f>"曹杨琪"</f>
        <v>曹杨琪</v>
      </c>
      <c r="C1178" s="3" t="s">
        <v>1185</v>
      </c>
      <c r="D1178" s="3" t="s">
        <v>1186</v>
      </c>
      <c r="E1178" s="4" t="s">
        <v>9</v>
      </c>
    </row>
    <row r="1179" spans="1:5" ht="24.75" customHeight="1">
      <c r="A1179" s="4">
        <v>1176</v>
      </c>
      <c r="B1179" s="3" t="str">
        <f>"陈海云"</f>
        <v>陈海云</v>
      </c>
      <c r="C1179" s="3" t="s">
        <v>1185</v>
      </c>
      <c r="D1179" s="3" t="s">
        <v>1187</v>
      </c>
      <c r="E1179" s="4" t="s">
        <v>9</v>
      </c>
    </row>
    <row r="1180" spans="1:5" ht="24.75" customHeight="1">
      <c r="A1180" s="4">
        <v>1177</v>
      </c>
      <c r="B1180" s="3" t="str">
        <f>"杜文慧"</f>
        <v>杜文慧</v>
      </c>
      <c r="C1180" s="3" t="s">
        <v>1185</v>
      </c>
      <c r="D1180" s="3" t="s">
        <v>183</v>
      </c>
      <c r="E1180" s="4" t="s">
        <v>9</v>
      </c>
    </row>
    <row r="1181" spans="1:5" ht="24.75" customHeight="1">
      <c r="A1181" s="4">
        <v>1178</v>
      </c>
      <c r="B1181" s="3" t="str">
        <f>"冯颖"</f>
        <v>冯颖</v>
      </c>
      <c r="C1181" s="3" t="s">
        <v>1185</v>
      </c>
      <c r="D1181" s="3" t="s">
        <v>1188</v>
      </c>
      <c r="E1181" s="4" t="s">
        <v>9</v>
      </c>
    </row>
    <row r="1182" spans="1:5" ht="24.75" customHeight="1">
      <c r="A1182" s="4">
        <v>1179</v>
      </c>
      <c r="B1182" s="3" t="str">
        <f>"仝力元"</f>
        <v>仝力元</v>
      </c>
      <c r="C1182" s="3" t="s">
        <v>1185</v>
      </c>
      <c r="D1182" s="3" t="s">
        <v>1189</v>
      </c>
      <c r="E1182" s="4" t="s">
        <v>9</v>
      </c>
    </row>
    <row r="1183" spans="1:5" ht="24.75" customHeight="1">
      <c r="A1183" s="4">
        <v>1180</v>
      </c>
      <c r="B1183" s="3" t="str">
        <f>"林婷"</f>
        <v>林婷</v>
      </c>
      <c r="C1183" s="3" t="s">
        <v>1185</v>
      </c>
      <c r="D1183" s="3" t="s">
        <v>1190</v>
      </c>
      <c r="E1183" s="4" t="s">
        <v>9</v>
      </c>
    </row>
    <row r="1184" spans="1:5" ht="24.75" customHeight="1">
      <c r="A1184" s="4">
        <v>1181</v>
      </c>
      <c r="B1184" s="3" t="str">
        <f>"于鑫"</f>
        <v>于鑫</v>
      </c>
      <c r="C1184" s="3" t="s">
        <v>1185</v>
      </c>
      <c r="D1184" s="3" t="s">
        <v>1191</v>
      </c>
      <c r="E1184" s="4" t="s">
        <v>9</v>
      </c>
    </row>
    <row r="1185" spans="1:5" ht="24.75" customHeight="1">
      <c r="A1185" s="4">
        <v>1182</v>
      </c>
      <c r="B1185" s="3" t="str">
        <f>"吴文玲"</f>
        <v>吴文玲</v>
      </c>
      <c r="C1185" s="3" t="s">
        <v>1185</v>
      </c>
      <c r="D1185" s="3" t="s">
        <v>1192</v>
      </c>
      <c r="E1185" s="4" t="s">
        <v>9</v>
      </c>
    </row>
    <row r="1186" spans="1:5" ht="24.75" customHeight="1">
      <c r="A1186" s="4">
        <v>1183</v>
      </c>
      <c r="B1186" s="3" t="str">
        <f>"覃钰童"</f>
        <v>覃钰童</v>
      </c>
      <c r="C1186" s="3" t="s">
        <v>1185</v>
      </c>
      <c r="D1186" s="3" t="s">
        <v>1193</v>
      </c>
      <c r="E1186" s="4" t="s">
        <v>9</v>
      </c>
    </row>
    <row r="1187" spans="1:5" ht="24.75" customHeight="1">
      <c r="A1187" s="4">
        <v>1184</v>
      </c>
      <c r="B1187" s="3" t="str">
        <f>"田春一"</f>
        <v>田春一</v>
      </c>
      <c r="C1187" s="3" t="s">
        <v>1185</v>
      </c>
      <c r="D1187" s="3" t="s">
        <v>1194</v>
      </c>
      <c r="E1187" s="4" t="s">
        <v>9</v>
      </c>
    </row>
    <row r="1188" spans="1:5" ht="24.75" customHeight="1">
      <c r="A1188" s="4">
        <v>1185</v>
      </c>
      <c r="B1188" s="3" t="str">
        <f>"吴金香"</f>
        <v>吴金香</v>
      </c>
      <c r="C1188" s="3" t="s">
        <v>1185</v>
      </c>
      <c r="D1188" s="3" t="s">
        <v>1195</v>
      </c>
      <c r="E1188" s="4" t="s">
        <v>9</v>
      </c>
    </row>
    <row r="1189" spans="1:5" ht="24.75" customHeight="1">
      <c r="A1189" s="4">
        <v>1186</v>
      </c>
      <c r="B1189" s="3" t="str">
        <f>"黄卓行"</f>
        <v>黄卓行</v>
      </c>
      <c r="C1189" s="3" t="s">
        <v>1185</v>
      </c>
      <c r="D1189" s="3" t="s">
        <v>1196</v>
      </c>
      <c r="E1189" s="4" t="s">
        <v>9</v>
      </c>
    </row>
    <row r="1190" spans="1:5" ht="24.75" customHeight="1">
      <c r="A1190" s="4">
        <v>1187</v>
      </c>
      <c r="B1190" s="3" t="str">
        <f>"邢姑"</f>
        <v>邢姑</v>
      </c>
      <c r="C1190" s="3" t="s">
        <v>1185</v>
      </c>
      <c r="D1190" s="3" t="s">
        <v>1197</v>
      </c>
      <c r="E1190" s="4" t="s">
        <v>9</v>
      </c>
    </row>
    <row r="1191" spans="1:5" ht="24.75" customHeight="1">
      <c r="A1191" s="4">
        <v>1188</v>
      </c>
      <c r="B1191" s="3" t="str">
        <f>"郭锦萱"</f>
        <v>郭锦萱</v>
      </c>
      <c r="C1191" s="3" t="s">
        <v>1185</v>
      </c>
      <c r="D1191" s="3" t="s">
        <v>1198</v>
      </c>
      <c r="E1191" s="4" t="s">
        <v>9</v>
      </c>
    </row>
    <row r="1192" spans="1:5" ht="24.75" customHeight="1">
      <c r="A1192" s="4">
        <v>1189</v>
      </c>
      <c r="B1192" s="3" t="str">
        <f>"王来银"</f>
        <v>王来银</v>
      </c>
      <c r="C1192" s="3" t="s">
        <v>1185</v>
      </c>
      <c r="D1192" s="3" t="s">
        <v>1199</v>
      </c>
      <c r="E1192" s="4" t="s">
        <v>9</v>
      </c>
    </row>
    <row r="1193" spans="1:5" ht="24.75" customHeight="1">
      <c r="A1193" s="4">
        <v>1190</v>
      </c>
      <c r="B1193" s="3" t="str">
        <f>"辜晓虹"</f>
        <v>辜晓虹</v>
      </c>
      <c r="C1193" s="3" t="s">
        <v>1185</v>
      </c>
      <c r="D1193" s="3" t="s">
        <v>1200</v>
      </c>
      <c r="E1193" s="4" t="s">
        <v>9</v>
      </c>
    </row>
    <row r="1194" spans="1:5" ht="24.75" customHeight="1">
      <c r="A1194" s="4">
        <v>1191</v>
      </c>
      <c r="B1194" s="3" t="str">
        <f>"黎小妹"</f>
        <v>黎小妹</v>
      </c>
      <c r="C1194" s="3" t="s">
        <v>1185</v>
      </c>
      <c r="D1194" s="3" t="s">
        <v>1201</v>
      </c>
      <c r="E1194" s="4" t="s">
        <v>9</v>
      </c>
    </row>
    <row r="1195" spans="1:5" ht="24.75" customHeight="1">
      <c r="A1195" s="4">
        <v>1192</v>
      </c>
      <c r="B1195" s="3" t="str">
        <f>"李智明"</f>
        <v>李智明</v>
      </c>
      <c r="C1195" s="3" t="s">
        <v>1185</v>
      </c>
      <c r="D1195" s="3" t="s">
        <v>1202</v>
      </c>
      <c r="E1195" s="4" t="s">
        <v>9</v>
      </c>
    </row>
    <row r="1196" spans="1:5" ht="24.75" customHeight="1">
      <c r="A1196" s="4">
        <v>1193</v>
      </c>
      <c r="B1196" s="3" t="str">
        <f>"王清秀"</f>
        <v>王清秀</v>
      </c>
      <c r="C1196" s="3" t="s">
        <v>1185</v>
      </c>
      <c r="D1196" s="3" t="s">
        <v>1203</v>
      </c>
      <c r="E1196" s="4" t="s">
        <v>9</v>
      </c>
    </row>
    <row r="1197" spans="1:5" ht="24.75" customHeight="1">
      <c r="A1197" s="4">
        <v>1194</v>
      </c>
      <c r="B1197" s="3" t="str">
        <f>"陈夏珠"</f>
        <v>陈夏珠</v>
      </c>
      <c r="C1197" s="3" t="s">
        <v>1185</v>
      </c>
      <c r="D1197" s="3" t="s">
        <v>1204</v>
      </c>
      <c r="E1197" s="4" t="s">
        <v>9</v>
      </c>
    </row>
    <row r="1198" spans="1:5" ht="24.75" customHeight="1">
      <c r="A1198" s="4">
        <v>1195</v>
      </c>
      <c r="B1198" s="3" t="str">
        <f>"杨钦"</f>
        <v>杨钦</v>
      </c>
      <c r="C1198" s="3" t="s">
        <v>1185</v>
      </c>
      <c r="D1198" s="3" t="s">
        <v>1205</v>
      </c>
      <c r="E1198" s="4" t="s">
        <v>9</v>
      </c>
    </row>
    <row r="1199" spans="1:5" ht="24.75" customHeight="1">
      <c r="A1199" s="4">
        <v>1196</v>
      </c>
      <c r="B1199" s="3" t="str">
        <f>"钟尊倩"</f>
        <v>钟尊倩</v>
      </c>
      <c r="C1199" s="3" t="s">
        <v>1185</v>
      </c>
      <c r="D1199" s="3" t="s">
        <v>1206</v>
      </c>
      <c r="E1199" s="4" t="s">
        <v>9</v>
      </c>
    </row>
    <row r="1200" spans="1:5" ht="24.75" customHeight="1">
      <c r="A1200" s="4">
        <v>1197</v>
      </c>
      <c r="B1200" s="3" t="str">
        <f>"曾莉毓"</f>
        <v>曾莉毓</v>
      </c>
      <c r="C1200" s="3" t="s">
        <v>1185</v>
      </c>
      <c r="D1200" s="3" t="s">
        <v>1207</v>
      </c>
      <c r="E1200" s="4" t="s">
        <v>9</v>
      </c>
    </row>
    <row r="1201" spans="1:5" ht="24.75" customHeight="1">
      <c r="A1201" s="4">
        <v>1198</v>
      </c>
      <c r="B1201" s="3" t="str">
        <f>"冯行宏"</f>
        <v>冯行宏</v>
      </c>
      <c r="C1201" s="3" t="s">
        <v>1185</v>
      </c>
      <c r="D1201" s="3" t="s">
        <v>1208</v>
      </c>
      <c r="E1201" s="4" t="s">
        <v>9</v>
      </c>
    </row>
    <row r="1202" spans="1:5" ht="24.75" customHeight="1">
      <c r="A1202" s="4">
        <v>1199</v>
      </c>
      <c r="B1202" s="3" t="str">
        <f>"吴超"</f>
        <v>吴超</v>
      </c>
      <c r="C1202" s="3" t="s">
        <v>1185</v>
      </c>
      <c r="D1202" s="3" t="s">
        <v>558</v>
      </c>
      <c r="E1202" s="4" t="s">
        <v>9</v>
      </c>
    </row>
    <row r="1203" spans="1:5" ht="24.75" customHeight="1">
      <c r="A1203" s="4">
        <v>1200</v>
      </c>
      <c r="B1203" s="3" t="str">
        <f>"李娇珍"</f>
        <v>李娇珍</v>
      </c>
      <c r="C1203" s="3" t="s">
        <v>1185</v>
      </c>
      <c r="D1203" s="3" t="s">
        <v>1209</v>
      </c>
      <c r="E1203" s="4" t="s">
        <v>9</v>
      </c>
    </row>
    <row r="1204" spans="1:5" ht="24.75" customHeight="1">
      <c r="A1204" s="4">
        <v>1201</v>
      </c>
      <c r="B1204" s="3" t="str">
        <f>"符大云"</f>
        <v>符大云</v>
      </c>
      <c r="C1204" s="3" t="s">
        <v>1185</v>
      </c>
      <c r="D1204" s="3" t="s">
        <v>1210</v>
      </c>
      <c r="E1204" s="4" t="s">
        <v>9</v>
      </c>
    </row>
    <row r="1205" spans="1:5" ht="24.75" customHeight="1">
      <c r="A1205" s="4">
        <v>1202</v>
      </c>
      <c r="B1205" s="3" t="str">
        <f>"李云锋"</f>
        <v>李云锋</v>
      </c>
      <c r="C1205" s="3" t="s">
        <v>1185</v>
      </c>
      <c r="D1205" s="3" t="s">
        <v>1211</v>
      </c>
      <c r="E1205" s="4" t="s">
        <v>9</v>
      </c>
    </row>
    <row r="1206" spans="1:5" ht="24.75" customHeight="1">
      <c r="A1206" s="4">
        <v>1203</v>
      </c>
      <c r="B1206" s="3" t="str">
        <f>"林杏"</f>
        <v>林杏</v>
      </c>
      <c r="C1206" s="3" t="s">
        <v>1185</v>
      </c>
      <c r="D1206" s="3" t="s">
        <v>1212</v>
      </c>
      <c r="E1206" s="4" t="s">
        <v>9</v>
      </c>
    </row>
    <row r="1207" spans="1:5" ht="24.75" customHeight="1">
      <c r="A1207" s="4">
        <v>1204</v>
      </c>
      <c r="B1207" s="3" t="str">
        <f>"柯映妃"</f>
        <v>柯映妃</v>
      </c>
      <c r="C1207" s="3" t="s">
        <v>1185</v>
      </c>
      <c r="D1207" s="3" t="s">
        <v>1213</v>
      </c>
      <c r="E1207" s="4" t="s">
        <v>9</v>
      </c>
    </row>
    <row r="1208" spans="1:5" ht="24.75" customHeight="1">
      <c r="A1208" s="4">
        <v>1205</v>
      </c>
      <c r="B1208" s="3" t="str">
        <f>"胡秋艳"</f>
        <v>胡秋艳</v>
      </c>
      <c r="C1208" s="3" t="s">
        <v>1185</v>
      </c>
      <c r="D1208" s="3" t="s">
        <v>1214</v>
      </c>
      <c r="E1208" s="4" t="s">
        <v>9</v>
      </c>
    </row>
    <row r="1209" spans="1:5" ht="24.75" customHeight="1">
      <c r="A1209" s="4">
        <v>1206</v>
      </c>
      <c r="B1209" s="3" t="str">
        <f>"周君玉"</f>
        <v>周君玉</v>
      </c>
      <c r="C1209" s="3" t="s">
        <v>1185</v>
      </c>
      <c r="D1209" s="3" t="s">
        <v>1215</v>
      </c>
      <c r="E1209" s="4" t="s">
        <v>9</v>
      </c>
    </row>
    <row r="1210" spans="1:5" ht="24.75" customHeight="1">
      <c r="A1210" s="4">
        <v>1207</v>
      </c>
      <c r="B1210" s="3" t="str">
        <f>"韦静依"</f>
        <v>韦静依</v>
      </c>
      <c r="C1210" s="3" t="s">
        <v>1216</v>
      </c>
      <c r="D1210" s="3" t="s">
        <v>1217</v>
      </c>
      <c r="E1210" s="4" t="s">
        <v>9</v>
      </c>
    </row>
    <row r="1211" spans="1:5" ht="24.75" customHeight="1">
      <c r="A1211" s="4">
        <v>1208</v>
      </c>
      <c r="B1211" s="3" t="str">
        <f>"栗翔"</f>
        <v>栗翔</v>
      </c>
      <c r="C1211" s="3" t="s">
        <v>1216</v>
      </c>
      <c r="D1211" s="3" t="s">
        <v>1218</v>
      </c>
      <c r="E1211" s="4" t="s">
        <v>9</v>
      </c>
    </row>
    <row r="1212" spans="1:5" ht="24.75" customHeight="1">
      <c r="A1212" s="4">
        <v>1209</v>
      </c>
      <c r="B1212" s="3" t="str">
        <f>"周中荣"</f>
        <v>周中荣</v>
      </c>
      <c r="C1212" s="3" t="s">
        <v>1216</v>
      </c>
      <c r="D1212" s="3" t="s">
        <v>1219</v>
      </c>
      <c r="E1212" s="4" t="s">
        <v>9</v>
      </c>
    </row>
    <row r="1213" spans="1:5" ht="24.75" customHeight="1">
      <c r="A1213" s="4">
        <v>1210</v>
      </c>
      <c r="B1213" s="3" t="str">
        <f>"巩裕豪"</f>
        <v>巩裕豪</v>
      </c>
      <c r="C1213" s="3" t="s">
        <v>1216</v>
      </c>
      <c r="D1213" s="3" t="s">
        <v>1220</v>
      </c>
      <c r="E1213" s="4" t="s">
        <v>9</v>
      </c>
    </row>
    <row r="1214" spans="1:5" ht="24.75" customHeight="1">
      <c r="A1214" s="4">
        <v>1211</v>
      </c>
      <c r="B1214" s="3" t="str">
        <f>"刘一帜"</f>
        <v>刘一帜</v>
      </c>
      <c r="C1214" s="3" t="s">
        <v>1216</v>
      </c>
      <c r="D1214" s="3" t="s">
        <v>1221</v>
      </c>
      <c r="E1214" s="4" t="s">
        <v>9</v>
      </c>
    </row>
    <row r="1215" spans="1:5" ht="24.75" customHeight="1">
      <c r="A1215" s="4">
        <v>1212</v>
      </c>
      <c r="B1215" s="3" t="str">
        <f>"何纯宝"</f>
        <v>何纯宝</v>
      </c>
      <c r="C1215" s="3" t="s">
        <v>1216</v>
      </c>
      <c r="D1215" s="3" t="s">
        <v>1222</v>
      </c>
      <c r="E1215" s="4" t="s">
        <v>9</v>
      </c>
    </row>
    <row r="1216" spans="1:5" ht="24.75" customHeight="1">
      <c r="A1216" s="4">
        <v>1213</v>
      </c>
      <c r="B1216" s="3" t="str">
        <f>"尹桢"</f>
        <v>尹桢</v>
      </c>
      <c r="C1216" s="3" t="s">
        <v>1216</v>
      </c>
      <c r="D1216" s="3" t="s">
        <v>1223</v>
      </c>
      <c r="E1216" s="4" t="s">
        <v>9</v>
      </c>
    </row>
    <row r="1217" spans="1:5" ht="24.75" customHeight="1">
      <c r="A1217" s="4">
        <v>1214</v>
      </c>
      <c r="B1217" s="3" t="str">
        <f>"周湘建"</f>
        <v>周湘建</v>
      </c>
      <c r="C1217" s="3" t="s">
        <v>1216</v>
      </c>
      <c r="D1217" s="3" t="s">
        <v>1224</v>
      </c>
      <c r="E1217" s="4" t="s">
        <v>9</v>
      </c>
    </row>
    <row r="1218" spans="1:5" ht="24.75" customHeight="1">
      <c r="A1218" s="4">
        <v>1215</v>
      </c>
      <c r="B1218" s="3" t="str">
        <f>"易慧强"</f>
        <v>易慧强</v>
      </c>
      <c r="C1218" s="3" t="s">
        <v>1216</v>
      </c>
      <c r="D1218" s="3" t="s">
        <v>1225</v>
      </c>
      <c r="E1218" s="4" t="s">
        <v>9</v>
      </c>
    </row>
    <row r="1219" spans="1:5" ht="24.75" customHeight="1">
      <c r="A1219" s="4">
        <v>1216</v>
      </c>
      <c r="B1219" s="3" t="str">
        <f>"黄清林"</f>
        <v>黄清林</v>
      </c>
      <c r="C1219" s="3" t="s">
        <v>1216</v>
      </c>
      <c r="D1219" s="3" t="s">
        <v>1226</v>
      </c>
      <c r="E1219" s="4" t="s">
        <v>9</v>
      </c>
    </row>
    <row r="1220" spans="1:5" ht="24.75" customHeight="1">
      <c r="A1220" s="4">
        <v>1217</v>
      </c>
      <c r="B1220" s="3" t="str">
        <f>"李玉锦"</f>
        <v>李玉锦</v>
      </c>
      <c r="C1220" s="3" t="s">
        <v>1216</v>
      </c>
      <c r="D1220" s="3" t="s">
        <v>1227</v>
      </c>
      <c r="E1220" s="4" t="s">
        <v>9</v>
      </c>
    </row>
    <row r="1221" spans="1:5" ht="24.75" customHeight="1">
      <c r="A1221" s="4">
        <v>1218</v>
      </c>
      <c r="B1221" s="3" t="str">
        <f>"王钧永"</f>
        <v>王钧永</v>
      </c>
      <c r="C1221" s="3" t="s">
        <v>1216</v>
      </c>
      <c r="D1221" s="3" t="s">
        <v>1228</v>
      </c>
      <c r="E1221" s="4" t="s">
        <v>9</v>
      </c>
    </row>
    <row r="1222" spans="1:5" ht="24.75" customHeight="1">
      <c r="A1222" s="4">
        <v>1219</v>
      </c>
      <c r="B1222" s="3" t="str">
        <f>"黄世文"</f>
        <v>黄世文</v>
      </c>
      <c r="C1222" s="3" t="s">
        <v>1216</v>
      </c>
      <c r="D1222" s="3" t="s">
        <v>1229</v>
      </c>
      <c r="E1222" s="4" t="s">
        <v>9</v>
      </c>
    </row>
    <row r="1223" spans="1:5" ht="24.75" customHeight="1">
      <c r="A1223" s="4">
        <v>1220</v>
      </c>
      <c r="B1223" s="3" t="str">
        <f>"孟祥"</f>
        <v>孟祥</v>
      </c>
      <c r="C1223" s="3" t="s">
        <v>1216</v>
      </c>
      <c r="D1223" s="3" t="s">
        <v>1230</v>
      </c>
      <c r="E1223" s="4" t="s">
        <v>9</v>
      </c>
    </row>
    <row r="1224" spans="1:5" ht="24.75" customHeight="1">
      <c r="A1224" s="4">
        <v>1221</v>
      </c>
      <c r="B1224" s="3" t="str">
        <f>"葛俊男"</f>
        <v>葛俊男</v>
      </c>
      <c r="C1224" s="3" t="s">
        <v>1216</v>
      </c>
      <c r="D1224" s="3" t="s">
        <v>1231</v>
      </c>
      <c r="E1224" s="4" t="s">
        <v>9</v>
      </c>
    </row>
    <row r="1225" spans="1:5" ht="24.75" customHeight="1">
      <c r="A1225" s="4">
        <v>1222</v>
      </c>
      <c r="B1225" s="3" t="str">
        <f>"陈世勇"</f>
        <v>陈世勇</v>
      </c>
      <c r="C1225" s="3" t="s">
        <v>1216</v>
      </c>
      <c r="D1225" s="3" t="s">
        <v>1232</v>
      </c>
      <c r="E1225" s="4" t="s">
        <v>9</v>
      </c>
    </row>
    <row r="1226" spans="1:5" ht="24.75" customHeight="1">
      <c r="A1226" s="4">
        <v>1223</v>
      </c>
      <c r="B1226" s="3" t="str">
        <f>"揭玉"</f>
        <v>揭玉</v>
      </c>
      <c r="C1226" s="3" t="s">
        <v>1216</v>
      </c>
      <c r="D1226" s="3" t="s">
        <v>1233</v>
      </c>
      <c r="E1226" s="4" t="s">
        <v>9</v>
      </c>
    </row>
    <row r="1227" spans="1:5" ht="24.75" customHeight="1">
      <c r="A1227" s="4">
        <v>1224</v>
      </c>
      <c r="B1227" s="3" t="str">
        <f>"王品科"</f>
        <v>王品科</v>
      </c>
      <c r="C1227" s="3" t="s">
        <v>1216</v>
      </c>
      <c r="D1227" s="3" t="s">
        <v>1234</v>
      </c>
      <c r="E1227" s="4" t="s">
        <v>9</v>
      </c>
    </row>
    <row r="1228" spans="1:5" ht="24.75" customHeight="1">
      <c r="A1228" s="4">
        <v>1225</v>
      </c>
      <c r="B1228" s="3" t="str">
        <f>"杨玉莹"</f>
        <v>杨玉莹</v>
      </c>
      <c r="C1228" s="3" t="s">
        <v>1216</v>
      </c>
      <c r="D1228" s="3" t="s">
        <v>1235</v>
      </c>
      <c r="E1228" s="4" t="s">
        <v>9</v>
      </c>
    </row>
    <row r="1229" spans="1:5" ht="24.75" customHeight="1">
      <c r="A1229" s="4">
        <v>1226</v>
      </c>
      <c r="B1229" s="3" t="str">
        <f>"陈梦晨"</f>
        <v>陈梦晨</v>
      </c>
      <c r="C1229" s="3" t="s">
        <v>1216</v>
      </c>
      <c r="D1229" s="3" t="s">
        <v>1236</v>
      </c>
      <c r="E1229" s="4" t="s">
        <v>9</v>
      </c>
    </row>
    <row r="1230" spans="1:5" ht="24.75" customHeight="1">
      <c r="A1230" s="4">
        <v>1227</v>
      </c>
      <c r="B1230" s="3" t="str">
        <f>"李祥"</f>
        <v>李祥</v>
      </c>
      <c r="C1230" s="3" t="s">
        <v>1216</v>
      </c>
      <c r="D1230" s="3" t="s">
        <v>1237</v>
      </c>
      <c r="E1230" s="4" t="s">
        <v>9</v>
      </c>
    </row>
    <row r="1231" spans="1:5" ht="24.75" customHeight="1">
      <c r="A1231" s="4">
        <v>1228</v>
      </c>
      <c r="B1231" s="3" t="str">
        <f>"宋丽强"</f>
        <v>宋丽强</v>
      </c>
      <c r="C1231" s="3" t="s">
        <v>1216</v>
      </c>
      <c r="D1231" s="3" t="s">
        <v>1238</v>
      </c>
      <c r="E1231" s="4" t="s">
        <v>9</v>
      </c>
    </row>
    <row r="1232" spans="1:5" ht="24.75" customHeight="1">
      <c r="A1232" s="4">
        <v>1229</v>
      </c>
      <c r="B1232" s="3" t="str">
        <f>"许伟允"</f>
        <v>许伟允</v>
      </c>
      <c r="C1232" s="3" t="s">
        <v>1216</v>
      </c>
      <c r="D1232" s="3" t="s">
        <v>1239</v>
      </c>
      <c r="E1232" s="4" t="s">
        <v>9</v>
      </c>
    </row>
    <row r="1233" spans="1:5" ht="24.75" customHeight="1">
      <c r="A1233" s="4">
        <v>1230</v>
      </c>
      <c r="B1233" s="3" t="str">
        <f>"赵庆蓉"</f>
        <v>赵庆蓉</v>
      </c>
      <c r="C1233" s="3" t="s">
        <v>1216</v>
      </c>
      <c r="D1233" s="3" t="s">
        <v>1240</v>
      </c>
      <c r="E1233" s="4" t="s">
        <v>9</v>
      </c>
    </row>
    <row r="1234" spans="1:5" ht="24.75" customHeight="1">
      <c r="A1234" s="4">
        <v>1231</v>
      </c>
      <c r="B1234" s="3" t="str">
        <f>"李武深"</f>
        <v>李武深</v>
      </c>
      <c r="C1234" s="3" t="s">
        <v>1216</v>
      </c>
      <c r="D1234" s="3" t="s">
        <v>1241</v>
      </c>
      <c r="E1234" s="4" t="s">
        <v>9</v>
      </c>
    </row>
    <row r="1235" spans="1:5" ht="24.75" customHeight="1">
      <c r="A1235" s="4">
        <v>1232</v>
      </c>
      <c r="B1235" s="3" t="str">
        <f>"孙豪"</f>
        <v>孙豪</v>
      </c>
      <c r="C1235" s="3" t="s">
        <v>1216</v>
      </c>
      <c r="D1235" s="3" t="s">
        <v>1242</v>
      </c>
      <c r="E1235" s="4" t="s">
        <v>9</v>
      </c>
    </row>
    <row r="1236" spans="1:5" ht="24.75" customHeight="1">
      <c r="A1236" s="4">
        <v>1233</v>
      </c>
      <c r="B1236" s="3" t="str">
        <f>"邓程俊"</f>
        <v>邓程俊</v>
      </c>
      <c r="C1236" s="3" t="s">
        <v>1216</v>
      </c>
      <c r="D1236" s="3" t="s">
        <v>964</v>
      </c>
      <c r="E1236" s="4" t="s">
        <v>9</v>
      </c>
    </row>
    <row r="1237" spans="1:5" ht="24.75" customHeight="1">
      <c r="A1237" s="4">
        <v>1234</v>
      </c>
      <c r="B1237" s="3" t="str">
        <f>"李明源"</f>
        <v>李明源</v>
      </c>
      <c r="C1237" s="3" t="s">
        <v>1216</v>
      </c>
      <c r="D1237" s="3" t="s">
        <v>1243</v>
      </c>
      <c r="E1237" s="4" t="s">
        <v>9</v>
      </c>
    </row>
  </sheetData>
  <sheetProtection/>
  <autoFilter ref="A3:E1237"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dcterms:created xsi:type="dcterms:W3CDTF">2022-12-04T00:44:51Z</dcterms:created>
  <dcterms:modified xsi:type="dcterms:W3CDTF">2022-12-06T12:35:46Z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12FBF61362B04D37B2DA7886968D7F62</vt:lpwstr>
  </property>
  <property fmtid="{D5CDD505-2E9C-101B-9397-08002B2CF9AE}" pid="4" name="KSOProductBuildV">
    <vt:lpwstr>2052-11.1.0.12763</vt:lpwstr>
  </property>
  <property fmtid="{D5CDD505-2E9C-101B-9397-08002B2CF9AE}" pid="5" name="KSOReadingLayo">
    <vt:bool>true</vt:bool>
  </property>
</Properties>
</file>