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3696_620098e2d642f (1)" sheetId="1" r:id="rId1"/>
  </sheets>
  <definedNames>
    <definedName name="_xlnm.Print_Titles" localSheetId="0">'3696_620098e2d642f (1)'!$1:$2</definedName>
  </definedNames>
  <calcPr fullCalcOnLoad="1"/>
</workbook>
</file>

<file path=xl/sharedStrings.xml><?xml version="1.0" encoding="utf-8"?>
<sst xmlns="http://schemas.openxmlformats.org/spreadsheetml/2006/main" count="5" uniqueCount="5">
  <si>
    <t>五指山市2022年招聘事业单位工作人员进入笔试人员名单</t>
  </si>
  <si>
    <t>序号</t>
  </si>
  <si>
    <t>报考号</t>
  </si>
  <si>
    <t>姓名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</si>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</sst>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4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3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39"/>
  <sheetViews>
    <sheetView tabSelected="1" workbookViewId="0" topLeftCell="A2">
      <selection activeCell="G5" sqref="G5"/>
    </sheetView>
  </sheetViews>
  <sheetFormatPr defaultColWidth="9.00390625" defaultRowHeight="15"/>
  <cols>
    <col min="2" max="2" width="27.7109375" style="0" customWidth="1"/>
    <col min="3" max="3" width="30.00390625" style="0" customWidth="1"/>
    <col min="4" max="4" width="14.140625" style="0" customWidth="1"/>
  </cols>
  <sheetData>
    <row r="1" spans="1:4" ht="43.5" customHeight="1">
      <c r="A1" s="2" t="s">
        <v>0</v>
      </c>
      <c r="B1" s="2"/>
      <c r="C1" s="2"/>
      <c r="D1" s="2"/>
    </row>
    <row r="2" spans="1:4" s="1" customFormat="1" ht="24.75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 s="1" customFormat="1" ht="34.5" customHeight="1">
      <c r="A3" s="4">
        <v>1</v>
      </c>
      <c r="B3" s="4" t="str">
        <f>"3696202201220836475398"</f>
        <v>3696202201220836475398</v>
      </c>
      <c r="C3" s="4" t="str">
        <f>"唐菲菲"</f>
        <v>唐菲菲</v>
      </c>
      <c r="D3" s="4"/>
    </row>
    <row r="4" spans="1:4" s="1" customFormat="1" ht="34.5" customHeight="1">
      <c r="A4" s="4">
        <v>2</v>
      </c>
      <c r="B4" s="4" t="str">
        <f>"3696202201220934395512"</f>
        <v>3696202201220934395512</v>
      </c>
      <c r="C4" s="4" t="str">
        <f>"薛桃丽"</f>
        <v>薛桃丽</v>
      </c>
      <c r="D4" s="4"/>
    </row>
    <row r="5" spans="1:4" s="1" customFormat="1" ht="34.5" customHeight="1">
      <c r="A5" s="4">
        <v>3</v>
      </c>
      <c r="B5" s="4" t="str">
        <f>"3696202201220955595551"</f>
        <v>3696202201220955595551</v>
      </c>
      <c r="C5" s="4" t="str">
        <f>"林彩玲"</f>
        <v>林彩玲</v>
      </c>
      <c r="D5" s="4"/>
    </row>
    <row r="6" spans="1:4" s="1" customFormat="1" ht="34.5" customHeight="1">
      <c r="A6" s="4">
        <v>4</v>
      </c>
      <c r="B6" s="4" t="str">
        <f>"3696202201221030585657"</f>
        <v>3696202201221030585657</v>
      </c>
      <c r="C6" s="4" t="str">
        <f>"贺琳"</f>
        <v>贺琳</v>
      </c>
      <c r="D6" s="4"/>
    </row>
    <row r="7" spans="1:4" s="1" customFormat="1" ht="34.5" customHeight="1">
      <c r="A7" s="4">
        <v>5</v>
      </c>
      <c r="B7" s="4" t="str">
        <f>"3696202201221033285666"</f>
        <v>3696202201221033285666</v>
      </c>
      <c r="C7" s="4" t="str">
        <f>"羊灵慧"</f>
        <v>羊灵慧</v>
      </c>
      <c r="D7" s="4"/>
    </row>
    <row r="8" spans="1:4" s="1" customFormat="1" ht="34.5" customHeight="1">
      <c r="A8" s="4">
        <v>6</v>
      </c>
      <c r="B8" s="4" t="str">
        <f>"3696202201221327045956"</f>
        <v>3696202201221327045956</v>
      </c>
      <c r="C8" s="4" t="str">
        <f>"何贤政"</f>
        <v>何贤政</v>
      </c>
      <c r="D8" s="4"/>
    </row>
    <row r="9" spans="1:4" s="1" customFormat="1" ht="34.5" customHeight="1">
      <c r="A9" s="4">
        <v>7</v>
      </c>
      <c r="B9" s="4" t="str">
        <f>"3696202201221516376100"</f>
        <v>3696202201221516376100</v>
      </c>
      <c r="C9" s="4" t="str">
        <f>"白岩"</f>
        <v>白岩</v>
      </c>
      <c r="D9" s="4"/>
    </row>
    <row r="10" spans="1:4" s="1" customFormat="1" ht="34.5" customHeight="1">
      <c r="A10" s="4">
        <v>8</v>
      </c>
      <c r="B10" s="4" t="str">
        <f>"3696202201221519366103"</f>
        <v>3696202201221519366103</v>
      </c>
      <c r="C10" s="4" t="str">
        <f>"苏珍宏"</f>
        <v>苏珍宏</v>
      </c>
      <c r="D10" s="4"/>
    </row>
    <row r="11" spans="1:4" s="1" customFormat="1" ht="34.5" customHeight="1">
      <c r="A11" s="4">
        <v>9</v>
      </c>
      <c r="B11" s="4" t="str">
        <f>"3696202201221614446172"</f>
        <v>3696202201221614446172</v>
      </c>
      <c r="C11" s="4" t="str">
        <f>"郭芳菊"</f>
        <v>郭芳菊</v>
      </c>
      <c r="D11" s="4"/>
    </row>
    <row r="12" spans="1:4" s="1" customFormat="1" ht="34.5" customHeight="1">
      <c r="A12" s="4">
        <v>10</v>
      </c>
      <c r="B12" s="4" t="str">
        <f>"3696202201221659086214"</f>
        <v>3696202201221659086214</v>
      </c>
      <c r="C12" s="4" t="str">
        <f>"王玉珍"</f>
        <v>王玉珍</v>
      </c>
      <c r="D12" s="4"/>
    </row>
    <row r="13" spans="1:4" s="1" customFormat="1" ht="34.5" customHeight="1">
      <c r="A13" s="4">
        <v>11</v>
      </c>
      <c r="B13" s="4" t="str">
        <f>"3696202201221711056225"</f>
        <v>3696202201221711056225</v>
      </c>
      <c r="C13" s="4" t="str">
        <f>"管鑫悦"</f>
        <v>管鑫悦</v>
      </c>
      <c r="D13" s="4"/>
    </row>
    <row r="14" spans="1:4" s="1" customFormat="1" ht="34.5" customHeight="1">
      <c r="A14" s="4">
        <v>12</v>
      </c>
      <c r="B14" s="4" t="str">
        <f>"3696202201221733106246"</f>
        <v>3696202201221733106246</v>
      </c>
      <c r="C14" s="4" t="str">
        <f>"韩东东"</f>
        <v>韩东东</v>
      </c>
      <c r="D14" s="4"/>
    </row>
    <row r="15" spans="1:4" s="1" customFormat="1" ht="34.5" customHeight="1">
      <c r="A15" s="4">
        <v>13</v>
      </c>
      <c r="B15" s="4" t="str">
        <f>"3696202201221823076292"</f>
        <v>3696202201221823076292</v>
      </c>
      <c r="C15" s="4" t="str">
        <f>"邝晶"</f>
        <v>邝晶</v>
      </c>
      <c r="D15" s="4"/>
    </row>
    <row r="16" spans="1:4" s="1" customFormat="1" ht="34.5" customHeight="1">
      <c r="A16" s="4">
        <v>14</v>
      </c>
      <c r="B16" s="4" t="str">
        <f>"3696202201222100526423"</f>
        <v>3696202201222100526423</v>
      </c>
      <c r="C16" s="4" t="str">
        <f>"李鹏"</f>
        <v>李鹏</v>
      </c>
      <c r="D16" s="4"/>
    </row>
    <row r="17" spans="1:4" s="1" customFormat="1" ht="34.5" customHeight="1">
      <c r="A17" s="4">
        <v>15</v>
      </c>
      <c r="B17" s="4" t="str">
        <f>"3696202201222118436449"</f>
        <v>3696202201222118436449</v>
      </c>
      <c r="C17" s="4" t="str">
        <f>"许为圣"</f>
        <v>许为圣</v>
      </c>
      <c r="D17" s="4"/>
    </row>
    <row r="18" spans="1:4" s="1" customFormat="1" ht="34.5" customHeight="1">
      <c r="A18" s="4">
        <v>16</v>
      </c>
      <c r="B18" s="4" t="str">
        <f>"3696202201230858576587"</f>
        <v>3696202201230858576587</v>
      </c>
      <c r="C18" s="4" t="str">
        <f>"哈超勤"</f>
        <v>哈超勤</v>
      </c>
      <c r="D18" s="4"/>
    </row>
    <row r="19" spans="1:4" s="1" customFormat="1" ht="34.5" customHeight="1">
      <c r="A19" s="4">
        <v>17</v>
      </c>
      <c r="B19" s="4" t="str">
        <f>"3696202201231030576650"</f>
        <v>3696202201231030576650</v>
      </c>
      <c r="C19" s="4" t="str">
        <f>"符雪贝"</f>
        <v>符雪贝</v>
      </c>
      <c r="D19" s="4"/>
    </row>
    <row r="20" spans="1:4" s="1" customFormat="1" ht="34.5" customHeight="1">
      <c r="A20" s="4">
        <v>18</v>
      </c>
      <c r="B20" s="4" t="str">
        <f>"3696202201231037406656"</f>
        <v>3696202201231037406656</v>
      </c>
      <c r="C20" s="4" t="str">
        <f>"杨育菁"</f>
        <v>杨育菁</v>
      </c>
      <c r="D20" s="4"/>
    </row>
    <row r="21" spans="1:4" s="1" customFormat="1" ht="34.5" customHeight="1">
      <c r="A21" s="4">
        <v>19</v>
      </c>
      <c r="B21" s="4" t="str">
        <f>"3696202201231101436670"</f>
        <v>3696202201231101436670</v>
      </c>
      <c r="C21" s="4" t="str">
        <f>"陈小慧"</f>
        <v>陈小慧</v>
      </c>
      <c r="D21" s="4"/>
    </row>
    <row r="22" spans="1:4" s="1" customFormat="1" ht="34.5" customHeight="1">
      <c r="A22" s="4">
        <v>20</v>
      </c>
      <c r="B22" s="4" t="str">
        <f>"3696202201231105576674"</f>
        <v>3696202201231105576674</v>
      </c>
      <c r="C22" s="4" t="str">
        <f>"覃宁宁"</f>
        <v>覃宁宁</v>
      </c>
      <c r="D22" s="4"/>
    </row>
    <row r="23" spans="1:4" s="1" customFormat="1" ht="34.5" customHeight="1">
      <c r="A23" s="4">
        <v>21</v>
      </c>
      <c r="B23" s="4" t="str">
        <f>"3696202201231144176718"</f>
        <v>3696202201231144176718</v>
      </c>
      <c r="C23" s="4" t="str">
        <f>"廖文华"</f>
        <v>廖文华</v>
      </c>
      <c r="D23" s="4"/>
    </row>
    <row r="24" spans="1:4" s="1" customFormat="1" ht="34.5" customHeight="1">
      <c r="A24" s="4">
        <v>22</v>
      </c>
      <c r="B24" s="4" t="str">
        <f>"3696202201231505216870"</f>
        <v>3696202201231505216870</v>
      </c>
      <c r="C24" s="4" t="str">
        <f>"苏瑞雅"</f>
        <v>苏瑞雅</v>
      </c>
      <c r="D24" s="4"/>
    </row>
    <row r="25" spans="1:4" s="1" customFormat="1" ht="34.5" customHeight="1">
      <c r="A25" s="4">
        <v>23</v>
      </c>
      <c r="B25" s="4" t="str">
        <f>"3696202201231634426924"</f>
        <v>3696202201231634426924</v>
      </c>
      <c r="C25" s="4" t="str">
        <f>"罗裕淇"</f>
        <v>罗裕淇</v>
      </c>
      <c r="D25" s="4"/>
    </row>
    <row r="26" spans="1:4" s="1" customFormat="1" ht="34.5" customHeight="1">
      <c r="A26" s="4">
        <v>24</v>
      </c>
      <c r="B26" s="4" t="str">
        <f>"3696202201231712206952"</f>
        <v>3696202201231712206952</v>
      </c>
      <c r="C26" s="4" t="str">
        <f>"刘陶龙"</f>
        <v>刘陶龙</v>
      </c>
      <c r="D26" s="4"/>
    </row>
    <row r="27" spans="1:4" s="1" customFormat="1" ht="34.5" customHeight="1">
      <c r="A27" s="4">
        <v>25</v>
      </c>
      <c r="B27" s="4" t="str">
        <f>"3696202201231919097028"</f>
        <v>3696202201231919097028</v>
      </c>
      <c r="C27" s="4" t="str">
        <f>"吕欣"</f>
        <v>吕欣</v>
      </c>
      <c r="D27" s="4"/>
    </row>
    <row r="28" spans="1:4" s="1" customFormat="1" ht="34.5" customHeight="1">
      <c r="A28" s="4">
        <v>26</v>
      </c>
      <c r="B28" s="4" t="str">
        <f>"3696202201232031487072"</f>
        <v>3696202201232031487072</v>
      </c>
      <c r="C28" s="4" t="str">
        <f>"吉少稀"</f>
        <v>吉少稀</v>
      </c>
      <c r="D28" s="4"/>
    </row>
    <row r="29" spans="1:4" s="1" customFormat="1" ht="34.5" customHeight="1">
      <c r="A29" s="4">
        <v>27</v>
      </c>
      <c r="B29" s="4" t="str">
        <f>"3696202201232035407074"</f>
        <v>3696202201232035407074</v>
      </c>
      <c r="C29" s="4" t="str">
        <f>"冯雪景"</f>
        <v>冯雪景</v>
      </c>
      <c r="D29" s="4"/>
    </row>
    <row r="30" spans="1:4" s="1" customFormat="1" ht="34.5" customHeight="1">
      <c r="A30" s="4">
        <v>28</v>
      </c>
      <c r="B30" s="4" t="str">
        <f>"3696202201232106257100"</f>
        <v>3696202201232106257100</v>
      </c>
      <c r="C30" s="4" t="str">
        <f>"陈仁花"</f>
        <v>陈仁花</v>
      </c>
      <c r="D30" s="4"/>
    </row>
    <row r="31" spans="1:4" s="1" customFormat="1" ht="34.5" customHeight="1">
      <c r="A31" s="4">
        <v>29</v>
      </c>
      <c r="B31" s="4" t="str">
        <f>"3696202201232111537105"</f>
        <v>3696202201232111537105</v>
      </c>
      <c r="C31" s="4" t="str">
        <f>"黄珍珠"</f>
        <v>黄珍珠</v>
      </c>
      <c r="D31" s="4"/>
    </row>
    <row r="32" spans="1:4" s="1" customFormat="1" ht="34.5" customHeight="1">
      <c r="A32" s="4">
        <v>30</v>
      </c>
      <c r="B32" s="4" t="str">
        <f>"3696202201232200397143"</f>
        <v>3696202201232200397143</v>
      </c>
      <c r="C32" s="4" t="str">
        <f>"符旭晓"</f>
        <v>符旭晓</v>
      </c>
      <c r="D32" s="4"/>
    </row>
    <row r="33" spans="1:4" s="1" customFormat="1" ht="34.5" customHeight="1">
      <c r="A33" s="4">
        <v>31</v>
      </c>
      <c r="B33" s="4" t="str">
        <f>"3696202201240039587220"</f>
        <v>3696202201240039587220</v>
      </c>
      <c r="C33" s="4" t="str">
        <f>"王珊珊"</f>
        <v>王珊珊</v>
      </c>
      <c r="D33" s="4"/>
    </row>
    <row r="34" spans="1:4" s="1" customFormat="1" ht="34.5" customHeight="1">
      <c r="A34" s="4">
        <v>32</v>
      </c>
      <c r="B34" s="4" t="str">
        <f>"3696202201240819427289"</f>
        <v>3696202201240819427289</v>
      </c>
      <c r="C34" s="4" t="str">
        <f>"王宏谊"</f>
        <v>王宏谊</v>
      </c>
      <c r="D34" s="4"/>
    </row>
    <row r="35" spans="1:4" s="1" customFormat="1" ht="34.5" customHeight="1">
      <c r="A35" s="4">
        <v>33</v>
      </c>
      <c r="B35" s="4" t="str">
        <f>"3696202201240859257468"</f>
        <v>3696202201240859257468</v>
      </c>
      <c r="C35" s="4" t="str">
        <f>"黄芸"</f>
        <v>黄芸</v>
      </c>
      <c r="D35" s="4"/>
    </row>
    <row r="36" spans="1:4" s="1" customFormat="1" ht="34.5" customHeight="1">
      <c r="A36" s="4">
        <v>34</v>
      </c>
      <c r="B36" s="4" t="str">
        <f>"3696202201240902417479"</f>
        <v>3696202201240902417479</v>
      </c>
      <c r="C36" s="4" t="str">
        <f>"严居乐"</f>
        <v>严居乐</v>
      </c>
      <c r="D36" s="4"/>
    </row>
    <row r="37" spans="1:4" s="1" customFormat="1" ht="34.5" customHeight="1">
      <c r="A37" s="4">
        <v>35</v>
      </c>
      <c r="B37" s="4" t="str">
        <f>"3696202201240913377553"</f>
        <v>3696202201240913377553</v>
      </c>
      <c r="C37" s="4" t="str">
        <f>"洪敏"</f>
        <v>洪敏</v>
      </c>
      <c r="D37" s="4"/>
    </row>
    <row r="38" spans="1:4" s="1" customFormat="1" ht="34.5" customHeight="1">
      <c r="A38" s="4">
        <v>36</v>
      </c>
      <c r="B38" s="4" t="str">
        <f>"3696202201240922387616"</f>
        <v>3696202201240922387616</v>
      </c>
      <c r="C38" s="4" t="str">
        <f>"李业凯"</f>
        <v>李业凯</v>
      </c>
      <c r="D38" s="4"/>
    </row>
    <row r="39" spans="1:4" s="1" customFormat="1" ht="34.5" customHeight="1">
      <c r="A39" s="4">
        <v>37</v>
      </c>
      <c r="B39" s="4" t="str">
        <f>"3696202201240928017656"</f>
        <v>3696202201240928017656</v>
      </c>
      <c r="C39" s="4" t="str">
        <f>"向子清"</f>
        <v>向子清</v>
      </c>
      <c r="D39" s="4"/>
    </row>
    <row r="40" spans="1:4" s="1" customFormat="1" ht="34.5" customHeight="1">
      <c r="A40" s="4">
        <v>38</v>
      </c>
      <c r="B40" s="4" t="str">
        <f>"3696202201240936207721"</f>
        <v>3696202201240936207721</v>
      </c>
      <c r="C40" s="4" t="str">
        <f>"刘雅琴"</f>
        <v>刘雅琴</v>
      </c>
      <c r="D40" s="4"/>
    </row>
    <row r="41" spans="1:4" s="1" customFormat="1" ht="34.5" customHeight="1">
      <c r="A41" s="4">
        <v>39</v>
      </c>
      <c r="B41" s="4" t="str">
        <f>"3696202201241015118008"</f>
        <v>3696202201241015118008</v>
      </c>
      <c r="C41" s="4" t="str">
        <f>"欧桂芳"</f>
        <v>欧桂芳</v>
      </c>
      <c r="D41" s="4"/>
    </row>
    <row r="42" spans="1:4" s="1" customFormat="1" ht="34.5" customHeight="1">
      <c r="A42" s="4">
        <v>40</v>
      </c>
      <c r="B42" s="4" t="str">
        <f>"3696202201241107228389"</f>
        <v>3696202201241107228389</v>
      </c>
      <c r="C42" s="4" t="str">
        <f>"韦佳艺"</f>
        <v>韦佳艺</v>
      </c>
      <c r="D42" s="4"/>
    </row>
    <row r="43" spans="1:4" s="1" customFormat="1" ht="34.5" customHeight="1">
      <c r="A43" s="4">
        <v>41</v>
      </c>
      <c r="B43" s="4" t="str">
        <f>"3696202201241133128547"</f>
        <v>3696202201241133128547</v>
      </c>
      <c r="C43" s="4" t="str">
        <f>"翟宏林"</f>
        <v>翟宏林</v>
      </c>
      <c r="D43" s="4"/>
    </row>
    <row r="44" spans="1:4" s="1" customFormat="1" ht="34.5" customHeight="1">
      <c r="A44" s="4">
        <v>42</v>
      </c>
      <c r="B44" s="4" t="str">
        <f>"3696202201241208578718"</f>
        <v>3696202201241208578718</v>
      </c>
      <c r="C44" s="4" t="str">
        <f>"罗希特"</f>
        <v>罗希特</v>
      </c>
      <c r="D44" s="4"/>
    </row>
    <row r="45" spans="1:4" s="1" customFormat="1" ht="34.5" customHeight="1">
      <c r="A45" s="4">
        <v>43</v>
      </c>
      <c r="B45" s="4" t="str">
        <f>"3696202201241240198848"</f>
        <v>3696202201241240198848</v>
      </c>
      <c r="C45" s="4" t="str">
        <f>"黄永成"</f>
        <v>黄永成</v>
      </c>
      <c r="D45" s="4"/>
    </row>
    <row r="46" spans="1:4" s="1" customFormat="1" ht="34.5" customHeight="1">
      <c r="A46" s="4">
        <v>44</v>
      </c>
      <c r="B46" s="4" t="str">
        <f>"3696202201241459249313"</f>
        <v>3696202201241459249313</v>
      </c>
      <c r="C46" s="4" t="str">
        <f>"余荟娟"</f>
        <v>余荟娟</v>
      </c>
      <c r="D46" s="4"/>
    </row>
    <row r="47" spans="1:4" s="1" customFormat="1" ht="34.5" customHeight="1">
      <c r="A47" s="4">
        <v>45</v>
      </c>
      <c r="B47" s="4" t="str">
        <f>"3696202201241532309458"</f>
        <v>3696202201241532309458</v>
      </c>
      <c r="C47" s="4" t="str">
        <f>"陈雪晶"</f>
        <v>陈雪晶</v>
      </c>
      <c r="D47" s="4"/>
    </row>
    <row r="48" spans="1:4" s="1" customFormat="1" ht="34.5" customHeight="1">
      <c r="A48" s="4">
        <v>46</v>
      </c>
      <c r="B48" s="4" t="str">
        <f>"3696202201241549229522"</f>
        <v>3696202201241549229522</v>
      </c>
      <c r="C48" s="4" t="str">
        <f>"唐悦"</f>
        <v>唐悦</v>
      </c>
      <c r="D48" s="4"/>
    </row>
    <row r="49" spans="1:4" s="1" customFormat="1" ht="34.5" customHeight="1">
      <c r="A49" s="4">
        <v>47</v>
      </c>
      <c r="B49" s="4" t="str">
        <f>"3696202201241601439559"</f>
        <v>3696202201241601439559</v>
      </c>
      <c r="C49" s="4" t="str">
        <f>"曹婷"</f>
        <v>曹婷</v>
      </c>
      <c r="D49" s="4"/>
    </row>
    <row r="50" spans="1:4" s="1" customFormat="1" ht="34.5" customHeight="1">
      <c r="A50" s="4">
        <v>48</v>
      </c>
      <c r="B50" s="4" t="str">
        <f>"3696202201241606039584"</f>
        <v>3696202201241606039584</v>
      </c>
      <c r="C50" s="4" t="str">
        <f>"何远程"</f>
        <v>何远程</v>
      </c>
      <c r="D50" s="4"/>
    </row>
    <row r="51" spans="1:4" s="1" customFormat="1" ht="34.5" customHeight="1">
      <c r="A51" s="4">
        <v>49</v>
      </c>
      <c r="B51" s="4" t="str">
        <f>"3696202201241613429609"</f>
        <v>3696202201241613429609</v>
      </c>
      <c r="C51" s="4" t="str">
        <f>"何才丁"</f>
        <v>何才丁</v>
      </c>
      <c r="D51" s="4"/>
    </row>
    <row r="52" spans="1:4" s="1" customFormat="1" ht="34.5" customHeight="1">
      <c r="A52" s="4">
        <v>50</v>
      </c>
      <c r="B52" s="4" t="str">
        <f>"3696202201241724439850"</f>
        <v>3696202201241724439850</v>
      </c>
      <c r="C52" s="4" t="str">
        <f>"张宏慧"</f>
        <v>张宏慧</v>
      </c>
      <c r="D52" s="4"/>
    </row>
    <row r="53" spans="1:4" s="1" customFormat="1" ht="34.5" customHeight="1">
      <c r="A53" s="4">
        <v>51</v>
      </c>
      <c r="B53" s="4" t="str">
        <f>"3696202201241725189853"</f>
        <v>3696202201241725189853</v>
      </c>
      <c r="C53" s="4" t="str">
        <f>"王颖"</f>
        <v>王颖</v>
      </c>
      <c r="D53" s="4"/>
    </row>
    <row r="54" spans="1:4" s="1" customFormat="1" ht="34.5" customHeight="1">
      <c r="A54" s="4">
        <v>52</v>
      </c>
      <c r="B54" s="4" t="str">
        <f>"3696202201241729519867"</f>
        <v>3696202201241729519867</v>
      </c>
      <c r="C54" s="4" t="str">
        <f>"黄聪天"</f>
        <v>黄聪天</v>
      </c>
      <c r="D54" s="4"/>
    </row>
    <row r="55" spans="1:4" s="1" customFormat="1" ht="34.5" customHeight="1">
      <c r="A55" s="4">
        <v>53</v>
      </c>
      <c r="B55" s="4" t="str">
        <f>"36962022012419193110124"</f>
        <v>36962022012419193110124</v>
      </c>
      <c r="C55" s="4" t="str">
        <f>"林婵婵"</f>
        <v>林婵婵</v>
      </c>
      <c r="D55" s="4"/>
    </row>
    <row r="56" spans="1:4" s="1" customFormat="1" ht="34.5" customHeight="1">
      <c r="A56" s="4">
        <v>54</v>
      </c>
      <c r="B56" s="4" t="str">
        <f>"36962022012421191410437"</f>
        <v>36962022012421191410437</v>
      </c>
      <c r="C56" s="4" t="str">
        <f>"钟华敏"</f>
        <v>钟华敏</v>
      </c>
      <c r="D56" s="4"/>
    </row>
    <row r="57" spans="1:4" s="1" customFormat="1" ht="34.5" customHeight="1">
      <c r="A57" s="4">
        <v>55</v>
      </c>
      <c r="B57" s="4" t="str">
        <f>"36962022012423320210667"</f>
        <v>36962022012423320210667</v>
      </c>
      <c r="C57" s="4" t="str">
        <f>"曹倩怡"</f>
        <v>曹倩怡</v>
      </c>
      <c r="D57" s="4"/>
    </row>
    <row r="58" spans="1:4" s="1" customFormat="1" ht="34.5" customHeight="1">
      <c r="A58" s="4">
        <v>56</v>
      </c>
      <c r="B58" s="4" t="str">
        <f>"36962022012508184310755"</f>
        <v>36962022012508184310755</v>
      </c>
      <c r="C58" s="4" t="str">
        <f>"张慧妹"</f>
        <v>张慧妹</v>
      </c>
      <c r="D58" s="4"/>
    </row>
    <row r="59" spans="1:4" s="1" customFormat="1" ht="34.5" customHeight="1">
      <c r="A59" s="4">
        <v>57</v>
      </c>
      <c r="B59" s="4" t="str">
        <f>"36962022012508404110781"</f>
        <v>36962022012508404110781</v>
      </c>
      <c r="C59" s="4" t="str">
        <f>"符红茹"</f>
        <v>符红茹</v>
      </c>
      <c r="D59" s="4"/>
    </row>
    <row r="60" spans="1:4" s="1" customFormat="1" ht="34.5" customHeight="1">
      <c r="A60" s="4">
        <v>58</v>
      </c>
      <c r="B60" s="4" t="str">
        <f>"36962022012509041110847"</f>
        <v>36962022012509041110847</v>
      </c>
      <c r="C60" s="4" t="str">
        <f>"张钟凌"</f>
        <v>张钟凌</v>
      </c>
      <c r="D60" s="4"/>
    </row>
    <row r="61" spans="1:4" s="1" customFormat="1" ht="34.5" customHeight="1">
      <c r="A61" s="4">
        <v>59</v>
      </c>
      <c r="B61" s="4" t="str">
        <f>"36962022012509442110953"</f>
        <v>36962022012509442110953</v>
      </c>
      <c r="C61" s="4" t="str">
        <f>"符造珊"</f>
        <v>符造珊</v>
      </c>
      <c r="D61" s="4"/>
    </row>
    <row r="62" spans="1:4" s="1" customFormat="1" ht="34.5" customHeight="1">
      <c r="A62" s="4">
        <v>60</v>
      </c>
      <c r="B62" s="4" t="str">
        <f>"36962022012510211311073"</f>
        <v>36962022012510211311073</v>
      </c>
      <c r="C62" s="4" t="str">
        <f>"廖景华"</f>
        <v>廖景华</v>
      </c>
      <c r="D62" s="4"/>
    </row>
    <row r="63" spans="1:4" s="1" customFormat="1" ht="34.5" customHeight="1">
      <c r="A63" s="4">
        <v>61</v>
      </c>
      <c r="B63" s="4" t="str">
        <f>"36962022012510564411187"</f>
        <v>36962022012510564411187</v>
      </c>
      <c r="C63" s="4" t="str">
        <f>"邢敏"</f>
        <v>邢敏</v>
      </c>
      <c r="D63" s="4"/>
    </row>
    <row r="64" spans="1:4" s="1" customFormat="1" ht="34.5" customHeight="1">
      <c r="A64" s="4">
        <v>62</v>
      </c>
      <c r="B64" s="4" t="str">
        <f>"36962022012511142911248"</f>
        <v>36962022012511142911248</v>
      </c>
      <c r="C64" s="4" t="str">
        <f>"王晓航"</f>
        <v>王晓航</v>
      </c>
      <c r="D64" s="4"/>
    </row>
    <row r="65" spans="1:4" s="1" customFormat="1" ht="34.5" customHeight="1">
      <c r="A65" s="4">
        <v>63</v>
      </c>
      <c r="B65" s="4" t="str">
        <f>"36962022012511515411333"</f>
        <v>36962022012511515411333</v>
      </c>
      <c r="C65" s="4" t="str">
        <f>"苏应杰"</f>
        <v>苏应杰</v>
      </c>
      <c r="D65" s="4"/>
    </row>
    <row r="66" spans="1:4" s="1" customFormat="1" ht="34.5" customHeight="1">
      <c r="A66" s="4">
        <v>64</v>
      </c>
      <c r="B66" s="4" t="str">
        <f>"36962022012514304311648"</f>
        <v>36962022012514304311648</v>
      </c>
      <c r="C66" s="4" t="str">
        <f>"王康涛"</f>
        <v>王康涛</v>
      </c>
      <c r="D66" s="4"/>
    </row>
    <row r="67" spans="1:4" s="1" customFormat="1" ht="34.5" customHeight="1">
      <c r="A67" s="4">
        <v>65</v>
      </c>
      <c r="B67" s="4" t="str">
        <f>"36962022012515284611789"</f>
        <v>36962022012515284611789</v>
      </c>
      <c r="C67" s="4" t="str">
        <f>"黄颜珠"</f>
        <v>黄颜珠</v>
      </c>
      <c r="D67" s="4"/>
    </row>
    <row r="68" spans="1:4" s="1" customFormat="1" ht="34.5" customHeight="1">
      <c r="A68" s="4">
        <v>66</v>
      </c>
      <c r="B68" s="4" t="str">
        <f>"36962022012515333111805"</f>
        <v>36962022012515333111805</v>
      </c>
      <c r="C68" s="4" t="str">
        <f>"万琼"</f>
        <v>万琼</v>
      </c>
      <c r="D68" s="4"/>
    </row>
    <row r="69" spans="1:4" s="1" customFormat="1" ht="34.5" customHeight="1">
      <c r="A69" s="4">
        <v>67</v>
      </c>
      <c r="B69" s="4" t="str">
        <f>"36962022012515365011816"</f>
        <v>36962022012515365011816</v>
      </c>
      <c r="C69" s="4" t="str">
        <f>"胡小红"</f>
        <v>胡小红</v>
      </c>
      <c r="D69" s="4"/>
    </row>
    <row r="70" spans="1:4" s="1" customFormat="1" ht="34.5" customHeight="1">
      <c r="A70" s="4">
        <v>68</v>
      </c>
      <c r="B70" s="4" t="str">
        <f>"36962022012516364111982"</f>
        <v>36962022012516364111982</v>
      </c>
      <c r="C70" s="4" t="str">
        <f>"容艳君"</f>
        <v>容艳君</v>
      </c>
      <c r="D70" s="4"/>
    </row>
    <row r="71" spans="1:4" s="1" customFormat="1" ht="34.5" customHeight="1">
      <c r="A71" s="4">
        <v>69</v>
      </c>
      <c r="B71" s="4" t="str">
        <f>"36962022012517144512076"</f>
        <v>36962022012517144512076</v>
      </c>
      <c r="C71" s="4" t="str">
        <f>"符雪柔"</f>
        <v>符雪柔</v>
      </c>
      <c r="D71" s="4"/>
    </row>
    <row r="72" spans="1:4" s="1" customFormat="1" ht="34.5" customHeight="1">
      <c r="A72" s="4">
        <v>70</v>
      </c>
      <c r="B72" s="4" t="str">
        <f>"36962022012517371212133"</f>
        <v>36962022012517371212133</v>
      </c>
      <c r="C72" s="4" t="str">
        <f>"王瑞昕"</f>
        <v>王瑞昕</v>
      </c>
      <c r="D72" s="4"/>
    </row>
    <row r="73" spans="1:4" s="1" customFormat="1" ht="34.5" customHeight="1">
      <c r="A73" s="4">
        <v>71</v>
      </c>
      <c r="B73" s="4" t="str">
        <f>"36962022012518561912256"</f>
        <v>36962022012518561912256</v>
      </c>
      <c r="C73" s="4" t="str">
        <f>"王天宝"</f>
        <v>王天宝</v>
      </c>
      <c r="D73" s="4"/>
    </row>
    <row r="74" spans="1:4" s="1" customFormat="1" ht="34.5" customHeight="1">
      <c r="A74" s="4">
        <v>72</v>
      </c>
      <c r="B74" s="4" t="str">
        <f>"36962022012519310812324"</f>
        <v>36962022012519310812324</v>
      </c>
      <c r="C74" s="4" t="str">
        <f>"王琳"</f>
        <v>王琳</v>
      </c>
      <c r="D74" s="4"/>
    </row>
    <row r="75" spans="1:4" s="1" customFormat="1" ht="34.5" customHeight="1">
      <c r="A75" s="4">
        <v>73</v>
      </c>
      <c r="B75" s="4" t="str">
        <f>"36962022012520570512478"</f>
        <v>36962022012520570512478</v>
      </c>
      <c r="C75" s="4" t="str">
        <f>"谌洪富"</f>
        <v>谌洪富</v>
      </c>
      <c r="D75" s="4"/>
    </row>
    <row r="76" spans="1:4" s="1" customFormat="1" ht="34.5" customHeight="1">
      <c r="A76" s="4">
        <v>74</v>
      </c>
      <c r="B76" s="4" t="str">
        <f>"36962022012521175112521"</f>
        <v>36962022012521175112521</v>
      </c>
      <c r="C76" s="4" t="str">
        <f>"陈冰"</f>
        <v>陈冰</v>
      </c>
      <c r="D76" s="4"/>
    </row>
    <row r="77" spans="1:4" s="1" customFormat="1" ht="34.5" customHeight="1">
      <c r="A77" s="4">
        <v>75</v>
      </c>
      <c r="B77" s="4" t="str">
        <f>"36962022012600153512782"</f>
        <v>36962022012600153512782</v>
      </c>
      <c r="C77" s="4" t="str">
        <f>"王天童"</f>
        <v>王天童</v>
      </c>
      <c r="D77" s="4"/>
    </row>
    <row r="78" spans="1:4" s="1" customFormat="1" ht="34.5" customHeight="1">
      <c r="A78" s="4">
        <v>76</v>
      </c>
      <c r="B78" s="4" t="str">
        <f>"36962022012601125212797"</f>
        <v>36962022012601125212797</v>
      </c>
      <c r="C78" s="4" t="str">
        <f>"陈炳森"</f>
        <v>陈炳森</v>
      </c>
      <c r="D78" s="4"/>
    </row>
    <row r="79" spans="1:4" s="1" customFormat="1" ht="34.5" customHeight="1">
      <c r="A79" s="4">
        <v>77</v>
      </c>
      <c r="B79" s="4" t="str">
        <f>"36962022012608330712872"</f>
        <v>36962022012608330712872</v>
      </c>
      <c r="C79" s="4" t="str">
        <f>"黄国警"</f>
        <v>黄国警</v>
      </c>
      <c r="D79" s="4"/>
    </row>
    <row r="80" spans="1:4" s="1" customFormat="1" ht="34.5" customHeight="1">
      <c r="A80" s="4">
        <v>78</v>
      </c>
      <c r="B80" s="4" t="str">
        <f>"36962022012609573513090"</f>
        <v>36962022012609573513090</v>
      </c>
      <c r="C80" s="4" t="str">
        <f>"李雪颖"</f>
        <v>李雪颖</v>
      </c>
      <c r="D80" s="4"/>
    </row>
    <row r="81" spans="1:4" s="1" customFormat="1" ht="34.5" customHeight="1">
      <c r="A81" s="4">
        <v>79</v>
      </c>
      <c r="B81" s="4" t="str">
        <f>"36962022012610235313189"</f>
        <v>36962022012610235313189</v>
      </c>
      <c r="C81" s="4" t="str">
        <f>"李友爱"</f>
        <v>李友爱</v>
      </c>
      <c r="D81" s="4"/>
    </row>
    <row r="82" spans="1:4" s="1" customFormat="1" ht="34.5" customHeight="1">
      <c r="A82" s="4">
        <v>80</v>
      </c>
      <c r="B82" s="4" t="str">
        <f>"36962022012610491313279"</f>
        <v>36962022012610491313279</v>
      </c>
      <c r="C82" s="4" t="str">
        <f>"陈飞臻"</f>
        <v>陈飞臻</v>
      </c>
      <c r="D82" s="4"/>
    </row>
    <row r="83" spans="1:4" s="1" customFormat="1" ht="34.5" customHeight="1">
      <c r="A83" s="4">
        <v>81</v>
      </c>
      <c r="B83" s="4" t="str">
        <f>"36962022012610592213308"</f>
        <v>36962022012610592213308</v>
      </c>
      <c r="C83" s="4" t="str">
        <f>"王南春"</f>
        <v>王南春</v>
      </c>
      <c r="D83" s="4"/>
    </row>
    <row r="84" spans="1:4" s="1" customFormat="1" ht="34.5" customHeight="1">
      <c r="A84" s="4">
        <v>82</v>
      </c>
      <c r="B84" s="4" t="str">
        <f>"36962022012612470713586"</f>
        <v>36962022012612470713586</v>
      </c>
      <c r="C84" s="4" t="str">
        <f>"梁亚敏"</f>
        <v>梁亚敏</v>
      </c>
      <c r="D84" s="4"/>
    </row>
    <row r="85" spans="1:4" s="1" customFormat="1" ht="34.5" customHeight="1">
      <c r="A85" s="4">
        <v>83</v>
      </c>
      <c r="B85" s="4" t="str">
        <f>"36962022012614343113861"</f>
        <v>36962022012614343113861</v>
      </c>
      <c r="C85" s="4" t="str">
        <f>"符盛宇"</f>
        <v>符盛宇</v>
      </c>
      <c r="D85" s="4"/>
    </row>
    <row r="86" spans="1:4" s="1" customFormat="1" ht="34.5" customHeight="1">
      <c r="A86" s="4">
        <v>84</v>
      </c>
      <c r="B86" s="4" t="str">
        <f>"36962022012614480913907"</f>
        <v>36962022012614480913907</v>
      </c>
      <c r="C86" s="4" t="str">
        <f>"王广杨"</f>
        <v>王广杨</v>
      </c>
      <c r="D86" s="4"/>
    </row>
    <row r="87" spans="1:4" s="1" customFormat="1" ht="34.5" customHeight="1">
      <c r="A87" s="4">
        <v>85</v>
      </c>
      <c r="B87" s="4" t="str">
        <f>"36962022012615105513990"</f>
        <v>36962022012615105513990</v>
      </c>
      <c r="C87" s="4" t="str">
        <f>"王明铭"</f>
        <v>王明铭</v>
      </c>
      <c r="D87" s="4"/>
    </row>
    <row r="88" spans="1:4" s="1" customFormat="1" ht="34.5" customHeight="1">
      <c r="A88" s="4">
        <v>86</v>
      </c>
      <c r="B88" s="4" t="str">
        <f>"36962022012615440214091"</f>
        <v>36962022012615440214091</v>
      </c>
      <c r="C88" s="4" t="str">
        <f>"王磊"</f>
        <v>王磊</v>
      </c>
      <c r="D88" s="4"/>
    </row>
    <row r="89" spans="1:4" s="1" customFormat="1" ht="34.5" customHeight="1">
      <c r="A89" s="4">
        <v>87</v>
      </c>
      <c r="B89" s="4" t="str">
        <f>"36962022012616092914166"</f>
        <v>36962022012616092914166</v>
      </c>
      <c r="C89" s="4" t="str">
        <f>"刘迈"</f>
        <v>刘迈</v>
      </c>
      <c r="D89" s="4"/>
    </row>
    <row r="90" spans="1:4" s="1" customFormat="1" ht="34.5" customHeight="1">
      <c r="A90" s="4">
        <v>88</v>
      </c>
      <c r="B90" s="4" t="str">
        <f>"36962022012616421814279"</f>
        <v>36962022012616421814279</v>
      </c>
      <c r="C90" s="4" t="str">
        <f>"吴夏蕊"</f>
        <v>吴夏蕊</v>
      </c>
      <c r="D90" s="4"/>
    </row>
    <row r="91" spans="1:4" s="1" customFormat="1" ht="34.5" customHeight="1">
      <c r="A91" s="4">
        <v>89</v>
      </c>
      <c r="B91" s="4" t="str">
        <f>"36962022012616450814286"</f>
        <v>36962022012616450814286</v>
      </c>
      <c r="C91" s="4" t="str">
        <f>"王晓婧"</f>
        <v>王晓婧</v>
      </c>
      <c r="D91" s="4"/>
    </row>
    <row r="92" spans="1:4" s="1" customFormat="1" ht="34.5" customHeight="1">
      <c r="A92" s="4">
        <v>90</v>
      </c>
      <c r="B92" s="4" t="str">
        <f>"36962022012617263414341"</f>
        <v>36962022012617263414341</v>
      </c>
      <c r="C92" s="4" t="str">
        <f>"张福培"</f>
        <v>张福培</v>
      </c>
      <c r="D92" s="4"/>
    </row>
    <row r="93" spans="1:4" s="1" customFormat="1" ht="34.5" customHeight="1">
      <c r="A93" s="4">
        <v>91</v>
      </c>
      <c r="B93" s="4" t="str">
        <f>"36962022012617571314357"</f>
        <v>36962022012617571314357</v>
      </c>
      <c r="C93" s="4" t="str">
        <f>"林全"</f>
        <v>林全</v>
      </c>
      <c r="D93" s="4"/>
    </row>
    <row r="94" spans="1:4" s="1" customFormat="1" ht="34.5" customHeight="1">
      <c r="A94" s="4">
        <v>92</v>
      </c>
      <c r="B94" s="4" t="str">
        <f>"36962022012619225914398"</f>
        <v>36962022012619225914398</v>
      </c>
      <c r="C94" s="4" t="str">
        <f>"黄艳伲"</f>
        <v>黄艳伲</v>
      </c>
      <c r="D94" s="4"/>
    </row>
    <row r="95" spans="1:4" s="1" customFormat="1" ht="34.5" customHeight="1">
      <c r="A95" s="4">
        <v>93</v>
      </c>
      <c r="B95" s="4" t="str">
        <f>"36962022012620105014419"</f>
        <v>36962022012620105014419</v>
      </c>
      <c r="C95" s="4" t="str">
        <f>"陈云虹"</f>
        <v>陈云虹</v>
      </c>
      <c r="D95" s="4"/>
    </row>
    <row r="96" spans="1:4" s="1" customFormat="1" ht="34.5" customHeight="1">
      <c r="A96" s="4">
        <v>94</v>
      </c>
      <c r="B96" s="4" t="str">
        <f>"36962022012620432714439"</f>
        <v>36962022012620432714439</v>
      </c>
      <c r="C96" s="4" t="str">
        <f>"冯林"</f>
        <v>冯林</v>
      </c>
      <c r="D96" s="4"/>
    </row>
    <row r="97" spans="1:4" s="1" customFormat="1" ht="34.5" customHeight="1">
      <c r="A97" s="4">
        <v>95</v>
      </c>
      <c r="B97" s="4" t="str">
        <f>"36962022012623065914539"</f>
        <v>36962022012623065914539</v>
      </c>
      <c r="C97" s="4" t="str">
        <f>"文丽蔚"</f>
        <v>文丽蔚</v>
      </c>
      <c r="D97" s="4"/>
    </row>
    <row r="98" spans="1:4" s="1" customFormat="1" ht="34.5" customHeight="1">
      <c r="A98" s="4">
        <v>96</v>
      </c>
      <c r="B98" s="4" t="str">
        <f>"36962022012623101414540"</f>
        <v>36962022012623101414540</v>
      </c>
      <c r="C98" s="4" t="str">
        <f>"邓帆"</f>
        <v>邓帆</v>
      </c>
      <c r="D98" s="4"/>
    </row>
    <row r="99" spans="1:4" s="1" customFormat="1" ht="34.5" customHeight="1">
      <c r="A99" s="4">
        <v>97</v>
      </c>
      <c r="B99" s="4" t="str">
        <f>"36962022012709043114611"</f>
        <v>36962022012709043114611</v>
      </c>
      <c r="C99" s="4" t="str">
        <f>"李红"</f>
        <v>李红</v>
      </c>
      <c r="D99" s="4"/>
    </row>
    <row r="100" spans="1:4" s="1" customFormat="1" ht="34.5" customHeight="1">
      <c r="A100" s="4">
        <v>98</v>
      </c>
      <c r="B100" s="4" t="str">
        <f>"36962022012709074514620"</f>
        <v>36962022012709074514620</v>
      </c>
      <c r="C100" s="4" t="str">
        <f>"林晓萍"</f>
        <v>林晓萍</v>
      </c>
      <c r="D100" s="4"/>
    </row>
    <row r="101" spans="1:4" s="1" customFormat="1" ht="34.5" customHeight="1">
      <c r="A101" s="4">
        <v>99</v>
      </c>
      <c r="B101" s="4" t="str">
        <f>"36962022012709514914678"</f>
        <v>36962022012709514914678</v>
      </c>
      <c r="C101" s="4" t="str">
        <f>"王佳芸"</f>
        <v>王佳芸</v>
      </c>
      <c r="D101" s="4"/>
    </row>
    <row r="102" spans="1:4" s="1" customFormat="1" ht="34.5" customHeight="1">
      <c r="A102" s="4">
        <v>100</v>
      </c>
      <c r="B102" s="4" t="str">
        <f>"36962022012710140914705"</f>
        <v>36962022012710140914705</v>
      </c>
      <c r="C102" s="4" t="str">
        <f>"黄刚"</f>
        <v>黄刚</v>
      </c>
      <c r="D102" s="4"/>
    </row>
    <row r="103" spans="1:4" s="1" customFormat="1" ht="34.5" customHeight="1">
      <c r="A103" s="4">
        <v>101</v>
      </c>
      <c r="B103" s="4" t="str">
        <f>"36962022012712074014844"</f>
        <v>36962022012712074014844</v>
      </c>
      <c r="C103" s="4" t="str">
        <f>"王和群"</f>
        <v>王和群</v>
      </c>
      <c r="D103" s="4"/>
    </row>
    <row r="104" spans="1:4" s="1" customFormat="1" ht="34.5" customHeight="1">
      <c r="A104" s="4">
        <v>102</v>
      </c>
      <c r="B104" s="4" t="str">
        <f>"36962022012712180614851"</f>
        <v>36962022012712180614851</v>
      </c>
      <c r="C104" s="4" t="str">
        <f>"冯早"</f>
        <v>冯早</v>
      </c>
      <c r="D104" s="4"/>
    </row>
    <row r="105" spans="1:4" s="1" customFormat="1" ht="34.5" customHeight="1">
      <c r="A105" s="4">
        <v>103</v>
      </c>
      <c r="B105" s="4" t="str">
        <f>"36962022012714303614963"</f>
        <v>36962022012714303614963</v>
      </c>
      <c r="C105" s="4" t="str">
        <f>"彭忠平"</f>
        <v>彭忠平</v>
      </c>
      <c r="D105" s="4"/>
    </row>
    <row r="106" spans="1:4" s="1" customFormat="1" ht="34.5" customHeight="1">
      <c r="A106" s="4">
        <v>104</v>
      </c>
      <c r="B106" s="4" t="str">
        <f>"36962022012714521814986"</f>
        <v>36962022012714521814986</v>
      </c>
      <c r="C106" s="4" t="str">
        <f>"张秀怡"</f>
        <v>张秀怡</v>
      </c>
      <c r="D106" s="4"/>
    </row>
    <row r="107" spans="1:4" s="1" customFormat="1" ht="34.5" customHeight="1">
      <c r="A107" s="4">
        <v>105</v>
      </c>
      <c r="B107" s="4" t="str">
        <f>"36962022012714540714987"</f>
        <v>36962022012714540714987</v>
      </c>
      <c r="C107" s="4" t="str">
        <f>"韦衍慧"</f>
        <v>韦衍慧</v>
      </c>
      <c r="D107" s="4"/>
    </row>
    <row r="108" spans="1:4" s="1" customFormat="1" ht="34.5" customHeight="1">
      <c r="A108" s="4">
        <v>106</v>
      </c>
      <c r="B108" s="4" t="str">
        <f>"36962022012715023115000"</f>
        <v>36962022012715023115000</v>
      </c>
      <c r="C108" s="4" t="str">
        <f>"蔡惠卿"</f>
        <v>蔡惠卿</v>
      </c>
      <c r="D108" s="4"/>
    </row>
    <row r="109" spans="1:4" s="1" customFormat="1" ht="34.5" customHeight="1">
      <c r="A109" s="4">
        <v>107</v>
      </c>
      <c r="B109" s="4" t="str">
        <f>"36962022012715330915030"</f>
        <v>36962022012715330915030</v>
      </c>
      <c r="C109" s="4" t="str">
        <f>"蔡海菊"</f>
        <v>蔡海菊</v>
      </c>
      <c r="D109" s="4"/>
    </row>
    <row r="110" spans="1:4" s="1" customFormat="1" ht="34.5" customHeight="1">
      <c r="A110" s="4">
        <v>108</v>
      </c>
      <c r="B110" s="4" t="str">
        <f>"36962022012715453915044"</f>
        <v>36962022012715453915044</v>
      </c>
      <c r="C110" s="4" t="str">
        <f>"陈怡心"</f>
        <v>陈怡心</v>
      </c>
      <c r="D110" s="4"/>
    </row>
    <row r="111" spans="1:4" s="1" customFormat="1" ht="34.5" customHeight="1">
      <c r="A111" s="4">
        <v>109</v>
      </c>
      <c r="B111" s="4" t="str">
        <f>"36962022012715531415048"</f>
        <v>36962022012715531415048</v>
      </c>
      <c r="C111" s="4" t="str">
        <f>"王佳景"</f>
        <v>王佳景</v>
      </c>
      <c r="D111" s="4"/>
    </row>
    <row r="112" spans="1:4" s="1" customFormat="1" ht="34.5" customHeight="1">
      <c r="A112" s="4">
        <v>110</v>
      </c>
      <c r="B112" s="4" t="str">
        <f>"36962022012716034115060"</f>
        <v>36962022012716034115060</v>
      </c>
      <c r="C112" s="4" t="str">
        <f>"符东海"</f>
        <v>符东海</v>
      </c>
      <c r="D112" s="4"/>
    </row>
    <row r="113" spans="1:4" s="1" customFormat="1" ht="34.5" customHeight="1">
      <c r="A113" s="4">
        <v>111</v>
      </c>
      <c r="B113" s="4" t="str">
        <f>"36962022012716224415084"</f>
        <v>36962022012716224415084</v>
      </c>
      <c r="C113" s="4" t="str">
        <f>"郑洋"</f>
        <v>郑洋</v>
      </c>
      <c r="D113" s="4"/>
    </row>
    <row r="114" spans="1:4" s="1" customFormat="1" ht="34.5" customHeight="1">
      <c r="A114" s="4">
        <v>112</v>
      </c>
      <c r="B114" s="4" t="str">
        <f>"36962022012717373015177"</f>
        <v>36962022012717373015177</v>
      </c>
      <c r="C114" s="4" t="str">
        <f>"姚欢"</f>
        <v>姚欢</v>
      </c>
      <c r="D114" s="4"/>
    </row>
    <row r="115" spans="1:4" s="1" customFormat="1" ht="34.5" customHeight="1">
      <c r="A115" s="4">
        <v>113</v>
      </c>
      <c r="B115" s="4" t="str">
        <f>"36962022012719501515317"</f>
        <v>36962022012719501515317</v>
      </c>
      <c r="C115" s="4" t="str">
        <f>"刘东兴"</f>
        <v>刘东兴</v>
      </c>
      <c r="D115" s="4"/>
    </row>
    <row r="116" spans="1:4" s="1" customFormat="1" ht="34.5" customHeight="1">
      <c r="A116" s="4">
        <v>114</v>
      </c>
      <c r="B116" s="4" t="str">
        <f>"36962022012721120515402"</f>
        <v>36962022012721120515402</v>
      </c>
      <c r="C116" s="4" t="str">
        <f>"郑杰友"</f>
        <v>郑杰友</v>
      </c>
      <c r="D116" s="4"/>
    </row>
    <row r="117" spans="1:4" s="1" customFormat="1" ht="34.5" customHeight="1">
      <c r="A117" s="4">
        <v>115</v>
      </c>
      <c r="B117" s="4" t="str">
        <f>"36962022012722081315461"</f>
        <v>36962022012722081315461</v>
      </c>
      <c r="C117" s="4" t="str">
        <f>"王诗圣"</f>
        <v>王诗圣</v>
      </c>
      <c r="D117" s="4"/>
    </row>
    <row r="118" spans="1:4" s="1" customFormat="1" ht="34.5" customHeight="1">
      <c r="A118" s="4">
        <v>116</v>
      </c>
      <c r="B118" s="4" t="str">
        <f>"36962022012722252315479"</f>
        <v>36962022012722252315479</v>
      </c>
      <c r="C118" s="4" t="str">
        <f>"白雪"</f>
        <v>白雪</v>
      </c>
      <c r="D118" s="4"/>
    </row>
    <row r="119" spans="1:4" s="1" customFormat="1" ht="34.5" customHeight="1">
      <c r="A119" s="4">
        <v>117</v>
      </c>
      <c r="B119" s="4" t="str">
        <f>"36962022012722315615489"</f>
        <v>36962022012722315615489</v>
      </c>
      <c r="C119" s="4" t="str">
        <f>"陈大卫"</f>
        <v>陈大卫</v>
      </c>
      <c r="D119" s="4"/>
    </row>
    <row r="120" spans="1:4" s="1" customFormat="1" ht="34.5" customHeight="1">
      <c r="A120" s="4">
        <v>118</v>
      </c>
      <c r="B120" s="4" t="str">
        <f>"36962022012810172515719"</f>
        <v>36962022012810172515719</v>
      </c>
      <c r="C120" s="4" t="str">
        <f>"李祖宇"</f>
        <v>李祖宇</v>
      </c>
      <c r="D120" s="4"/>
    </row>
    <row r="121" spans="1:4" s="1" customFormat="1" ht="34.5" customHeight="1">
      <c r="A121" s="4">
        <v>119</v>
      </c>
      <c r="B121" s="4" t="str">
        <f>"36962022012810444215759"</f>
        <v>36962022012810444215759</v>
      </c>
      <c r="C121" s="4" t="str">
        <f>"陈晓君"</f>
        <v>陈晓君</v>
      </c>
      <c r="D121" s="4"/>
    </row>
    <row r="122" spans="1:4" s="1" customFormat="1" ht="34.5" customHeight="1">
      <c r="A122" s="4">
        <v>120</v>
      </c>
      <c r="B122" s="4" t="str">
        <f>"36962022012811033115784"</f>
        <v>36962022012811033115784</v>
      </c>
      <c r="C122" s="4" t="str">
        <f>"陈柳慧"</f>
        <v>陈柳慧</v>
      </c>
      <c r="D122" s="4"/>
    </row>
    <row r="123" spans="1:4" s="1" customFormat="1" ht="34.5" customHeight="1">
      <c r="A123" s="4">
        <v>121</v>
      </c>
      <c r="B123" s="4" t="str">
        <f>"36962022012811084915793"</f>
        <v>36962022012811084915793</v>
      </c>
      <c r="C123" s="4" t="str">
        <f>"徐清毅"</f>
        <v>徐清毅</v>
      </c>
      <c r="D123" s="4"/>
    </row>
    <row r="124" spans="1:4" s="1" customFormat="1" ht="34.5" customHeight="1">
      <c r="A124" s="4">
        <v>122</v>
      </c>
      <c r="B124" s="4" t="str">
        <f>"36962022012811375315829"</f>
        <v>36962022012811375315829</v>
      </c>
      <c r="C124" s="4" t="str">
        <f>"黄东东"</f>
        <v>黄东东</v>
      </c>
      <c r="D124" s="4"/>
    </row>
    <row r="125" spans="1:4" s="1" customFormat="1" ht="34.5" customHeight="1">
      <c r="A125" s="4">
        <v>123</v>
      </c>
      <c r="B125" s="4" t="str">
        <f>"3696202201220841345404"</f>
        <v>3696202201220841345404</v>
      </c>
      <c r="C125" s="4" t="str">
        <f>"李欢"</f>
        <v>李欢</v>
      </c>
      <c r="D125" s="4"/>
    </row>
    <row r="126" spans="1:4" s="1" customFormat="1" ht="34.5" customHeight="1">
      <c r="A126" s="4">
        <v>124</v>
      </c>
      <c r="B126" s="4" t="str">
        <f>"3696202201220917335468"</f>
        <v>3696202201220917335468</v>
      </c>
      <c r="C126" s="4" t="str">
        <f>"黄景怡"</f>
        <v>黄景怡</v>
      </c>
      <c r="D126" s="4"/>
    </row>
    <row r="127" spans="1:4" s="1" customFormat="1" ht="34.5" customHeight="1">
      <c r="A127" s="4">
        <v>125</v>
      </c>
      <c r="B127" s="4" t="str">
        <f>"3696202201220935075515"</f>
        <v>3696202201220935075515</v>
      </c>
      <c r="C127" s="4" t="str">
        <f>"麦传源"</f>
        <v>麦传源</v>
      </c>
      <c r="D127" s="4"/>
    </row>
    <row r="128" spans="1:4" s="1" customFormat="1" ht="34.5" customHeight="1">
      <c r="A128" s="4">
        <v>126</v>
      </c>
      <c r="B128" s="4" t="str">
        <f>"3696202201220941085522"</f>
        <v>3696202201220941085522</v>
      </c>
      <c r="C128" s="4" t="str">
        <f>"李文丽"</f>
        <v>李文丽</v>
      </c>
      <c r="D128" s="4"/>
    </row>
    <row r="129" spans="1:4" s="1" customFormat="1" ht="34.5" customHeight="1">
      <c r="A129" s="4">
        <v>127</v>
      </c>
      <c r="B129" s="4" t="str">
        <f>"3696202201221015565621"</f>
        <v>3696202201221015565621</v>
      </c>
      <c r="C129" s="4" t="str">
        <f>"蒙彦蓓"</f>
        <v>蒙彦蓓</v>
      </c>
      <c r="D129" s="4"/>
    </row>
    <row r="130" spans="1:4" s="1" customFormat="1" ht="34.5" customHeight="1">
      <c r="A130" s="4">
        <v>128</v>
      </c>
      <c r="B130" s="4" t="str">
        <f>"3696202201221020205633"</f>
        <v>3696202201221020205633</v>
      </c>
      <c r="C130" s="4" t="str">
        <f>"周世乙"</f>
        <v>周世乙</v>
      </c>
      <c r="D130" s="4"/>
    </row>
    <row r="131" spans="1:4" s="1" customFormat="1" ht="34.5" customHeight="1">
      <c r="A131" s="4">
        <v>129</v>
      </c>
      <c r="B131" s="4" t="str">
        <f>"3696202201221032225662"</f>
        <v>3696202201221032225662</v>
      </c>
      <c r="C131" s="4" t="str">
        <f>"陈世麟"</f>
        <v>陈世麟</v>
      </c>
      <c r="D131" s="4"/>
    </row>
    <row r="132" spans="1:4" s="1" customFormat="1" ht="34.5" customHeight="1">
      <c r="A132" s="4">
        <v>130</v>
      </c>
      <c r="B132" s="4" t="str">
        <f>"3696202201221058245725"</f>
        <v>3696202201221058245725</v>
      </c>
      <c r="C132" s="4" t="str">
        <f>"杜冰冰"</f>
        <v>杜冰冰</v>
      </c>
      <c r="D132" s="4"/>
    </row>
    <row r="133" spans="1:4" s="1" customFormat="1" ht="34.5" customHeight="1">
      <c r="A133" s="4">
        <v>131</v>
      </c>
      <c r="B133" s="4" t="str">
        <f>"3696202201221127345785"</f>
        <v>3696202201221127345785</v>
      </c>
      <c r="C133" s="4" t="str">
        <f>"方博"</f>
        <v>方博</v>
      </c>
      <c r="D133" s="4"/>
    </row>
    <row r="134" spans="1:4" s="1" customFormat="1" ht="34.5" customHeight="1">
      <c r="A134" s="4">
        <v>132</v>
      </c>
      <c r="B134" s="4" t="str">
        <f>"3696202201221255415905"</f>
        <v>3696202201221255415905</v>
      </c>
      <c r="C134" s="4" t="str">
        <f>"祝嘉采"</f>
        <v>祝嘉采</v>
      </c>
      <c r="D134" s="4"/>
    </row>
    <row r="135" spans="1:4" s="1" customFormat="1" ht="34.5" customHeight="1">
      <c r="A135" s="4">
        <v>133</v>
      </c>
      <c r="B135" s="4" t="str">
        <f>"3696202201221426316027"</f>
        <v>3696202201221426316027</v>
      </c>
      <c r="C135" s="4" t="str">
        <f>"林扬阳"</f>
        <v>林扬阳</v>
      </c>
      <c r="D135" s="4"/>
    </row>
    <row r="136" spans="1:4" s="1" customFormat="1" ht="34.5" customHeight="1">
      <c r="A136" s="4">
        <v>134</v>
      </c>
      <c r="B136" s="4" t="str">
        <f>"3696202201221458006074"</f>
        <v>3696202201221458006074</v>
      </c>
      <c r="C136" s="4" t="str">
        <f>"许登粤"</f>
        <v>许登粤</v>
      </c>
      <c r="D136" s="4"/>
    </row>
    <row r="137" spans="1:4" s="1" customFormat="1" ht="34.5" customHeight="1">
      <c r="A137" s="4">
        <v>135</v>
      </c>
      <c r="B137" s="4" t="str">
        <f>"3696202201221503096082"</f>
        <v>3696202201221503096082</v>
      </c>
      <c r="C137" s="4" t="str">
        <f>"王开民"</f>
        <v>王开民</v>
      </c>
      <c r="D137" s="4"/>
    </row>
    <row r="138" spans="1:4" s="1" customFormat="1" ht="34.5" customHeight="1">
      <c r="A138" s="4">
        <v>136</v>
      </c>
      <c r="B138" s="4" t="str">
        <f>"3696202201221503546083"</f>
        <v>3696202201221503546083</v>
      </c>
      <c r="C138" s="4" t="str">
        <f>"钟俊民"</f>
        <v>钟俊民</v>
      </c>
      <c r="D138" s="4"/>
    </row>
    <row r="139" spans="1:4" s="1" customFormat="1" ht="34.5" customHeight="1">
      <c r="A139" s="4">
        <v>137</v>
      </c>
      <c r="B139" s="4" t="str">
        <f>"3696202201221530186116"</f>
        <v>3696202201221530186116</v>
      </c>
      <c r="C139" s="4" t="str">
        <f>"王丹梅"</f>
        <v>王丹梅</v>
      </c>
      <c r="D139" s="4"/>
    </row>
    <row r="140" spans="1:4" s="1" customFormat="1" ht="34.5" customHeight="1">
      <c r="A140" s="4">
        <v>138</v>
      </c>
      <c r="B140" s="4" t="str">
        <f>"3696202201221543576128"</f>
        <v>3696202201221543576128</v>
      </c>
      <c r="C140" s="4" t="str">
        <f>"陈壮婷"</f>
        <v>陈壮婷</v>
      </c>
      <c r="D140" s="4"/>
    </row>
    <row r="141" spans="1:4" s="1" customFormat="1" ht="34.5" customHeight="1">
      <c r="A141" s="4">
        <v>139</v>
      </c>
      <c r="B141" s="4" t="str">
        <f>"3696202201221549136135"</f>
        <v>3696202201221549136135</v>
      </c>
      <c r="C141" s="4" t="str">
        <f>"陈洁"</f>
        <v>陈洁</v>
      </c>
      <c r="D141" s="4"/>
    </row>
    <row r="142" spans="1:4" s="1" customFormat="1" ht="34.5" customHeight="1">
      <c r="A142" s="4">
        <v>140</v>
      </c>
      <c r="B142" s="4" t="str">
        <f>"3696202201221558146148"</f>
        <v>3696202201221558146148</v>
      </c>
      <c r="C142" s="4" t="str">
        <f>"郭海娜"</f>
        <v>郭海娜</v>
      </c>
      <c r="D142" s="4"/>
    </row>
    <row r="143" spans="1:4" s="1" customFormat="1" ht="34.5" customHeight="1">
      <c r="A143" s="4">
        <v>141</v>
      </c>
      <c r="B143" s="4" t="str">
        <f>"3696202201221602306158"</f>
        <v>3696202201221602306158</v>
      </c>
      <c r="C143" s="4" t="str">
        <f>"李芹"</f>
        <v>李芹</v>
      </c>
      <c r="D143" s="4"/>
    </row>
    <row r="144" spans="1:4" s="1" customFormat="1" ht="34.5" customHeight="1">
      <c r="A144" s="4">
        <v>142</v>
      </c>
      <c r="B144" s="4" t="str">
        <f>"3696202201221651496206"</f>
        <v>3696202201221651496206</v>
      </c>
      <c r="C144" s="4" t="str">
        <f>"朱孟丽"</f>
        <v>朱孟丽</v>
      </c>
      <c r="D144" s="4"/>
    </row>
    <row r="145" spans="1:4" s="1" customFormat="1" ht="34.5" customHeight="1">
      <c r="A145" s="4">
        <v>143</v>
      </c>
      <c r="B145" s="4" t="str">
        <f>"3696202201221658286212"</f>
        <v>3696202201221658286212</v>
      </c>
      <c r="C145" s="4" t="str">
        <f>"莫雪妮"</f>
        <v>莫雪妮</v>
      </c>
      <c r="D145" s="4"/>
    </row>
    <row r="146" spans="1:4" s="1" customFormat="1" ht="34.5" customHeight="1">
      <c r="A146" s="4">
        <v>144</v>
      </c>
      <c r="B146" s="4" t="str">
        <f>"3696202201221710286224"</f>
        <v>3696202201221710286224</v>
      </c>
      <c r="C146" s="4" t="str">
        <f>"邓金凤"</f>
        <v>邓金凤</v>
      </c>
      <c r="D146" s="4"/>
    </row>
    <row r="147" spans="1:4" s="1" customFormat="1" ht="34.5" customHeight="1">
      <c r="A147" s="4">
        <v>145</v>
      </c>
      <c r="B147" s="4" t="str">
        <f>"3696202201221726006241"</f>
        <v>3696202201221726006241</v>
      </c>
      <c r="C147" s="4" t="str">
        <f>"蒲德赏"</f>
        <v>蒲德赏</v>
      </c>
      <c r="D147" s="4"/>
    </row>
    <row r="148" spans="1:4" s="1" customFormat="1" ht="34.5" customHeight="1">
      <c r="A148" s="4">
        <v>146</v>
      </c>
      <c r="B148" s="4" t="str">
        <f>"3696202201221742326258"</f>
        <v>3696202201221742326258</v>
      </c>
      <c r="C148" s="4" t="str">
        <f>"钟小碧"</f>
        <v>钟小碧</v>
      </c>
      <c r="D148" s="4"/>
    </row>
    <row r="149" spans="1:4" s="1" customFormat="1" ht="34.5" customHeight="1">
      <c r="A149" s="4">
        <v>147</v>
      </c>
      <c r="B149" s="4" t="str">
        <f>"3696202201221747046261"</f>
        <v>3696202201221747046261</v>
      </c>
      <c r="C149" s="4" t="str">
        <f>"莫岳东"</f>
        <v>莫岳东</v>
      </c>
      <c r="D149" s="4"/>
    </row>
    <row r="150" spans="1:4" s="1" customFormat="1" ht="34.5" customHeight="1">
      <c r="A150" s="4">
        <v>148</v>
      </c>
      <c r="B150" s="4" t="str">
        <f>"3696202201221751096263"</f>
        <v>3696202201221751096263</v>
      </c>
      <c r="C150" s="4" t="str">
        <f>"陈菲"</f>
        <v>陈菲</v>
      </c>
      <c r="D150" s="4"/>
    </row>
    <row r="151" spans="1:4" s="1" customFormat="1" ht="34.5" customHeight="1">
      <c r="A151" s="4">
        <v>149</v>
      </c>
      <c r="B151" s="4" t="str">
        <f>"3696202201221802266267"</f>
        <v>3696202201221802266267</v>
      </c>
      <c r="C151" s="4" t="str">
        <f>"张岩"</f>
        <v>张岩</v>
      </c>
      <c r="D151" s="4"/>
    </row>
    <row r="152" spans="1:4" s="1" customFormat="1" ht="34.5" customHeight="1">
      <c r="A152" s="4">
        <v>150</v>
      </c>
      <c r="B152" s="4" t="str">
        <f>"3696202201221844216306"</f>
        <v>3696202201221844216306</v>
      </c>
      <c r="C152" s="4" t="str">
        <f>"李文"</f>
        <v>李文</v>
      </c>
      <c r="D152" s="4"/>
    </row>
    <row r="153" spans="1:4" s="1" customFormat="1" ht="34.5" customHeight="1">
      <c r="A153" s="4">
        <v>151</v>
      </c>
      <c r="B153" s="4" t="str">
        <f>"3696202201221900116318"</f>
        <v>3696202201221900116318</v>
      </c>
      <c r="C153" s="4" t="str">
        <f>"林芳"</f>
        <v>林芳</v>
      </c>
      <c r="D153" s="4"/>
    </row>
    <row r="154" spans="1:4" s="1" customFormat="1" ht="34.5" customHeight="1">
      <c r="A154" s="4">
        <v>152</v>
      </c>
      <c r="B154" s="4" t="str">
        <f>"3696202201221903216321"</f>
        <v>3696202201221903216321</v>
      </c>
      <c r="C154" s="4" t="str">
        <f>"孙川艳"</f>
        <v>孙川艳</v>
      </c>
      <c r="D154" s="4"/>
    </row>
    <row r="155" spans="1:4" s="1" customFormat="1" ht="34.5" customHeight="1">
      <c r="A155" s="4">
        <v>153</v>
      </c>
      <c r="B155" s="4" t="str">
        <f>"3696202201221910066326"</f>
        <v>3696202201221910066326</v>
      </c>
      <c r="C155" s="4" t="str">
        <f>"符之雄"</f>
        <v>符之雄</v>
      </c>
      <c r="D155" s="4"/>
    </row>
    <row r="156" spans="1:4" s="1" customFormat="1" ht="34.5" customHeight="1">
      <c r="A156" s="4">
        <v>154</v>
      </c>
      <c r="B156" s="4" t="str">
        <f>"3696202201222026036391"</f>
        <v>3696202201222026036391</v>
      </c>
      <c r="C156" s="4" t="str">
        <f>"黄鸿康"</f>
        <v>黄鸿康</v>
      </c>
      <c r="D156" s="4"/>
    </row>
    <row r="157" spans="1:4" s="1" customFormat="1" ht="34.5" customHeight="1">
      <c r="A157" s="4">
        <v>155</v>
      </c>
      <c r="B157" s="4" t="str">
        <f>"3696202201222103086428"</f>
        <v>3696202201222103086428</v>
      </c>
      <c r="C157" s="4" t="str">
        <f>"张云杰"</f>
        <v>张云杰</v>
      </c>
      <c r="D157" s="4"/>
    </row>
    <row r="158" spans="1:4" s="1" customFormat="1" ht="34.5" customHeight="1">
      <c r="A158" s="4">
        <v>156</v>
      </c>
      <c r="B158" s="4" t="str">
        <f>"3696202201222148086470"</f>
        <v>3696202201222148086470</v>
      </c>
      <c r="C158" s="4" t="str">
        <f>"马鑫鑫"</f>
        <v>马鑫鑫</v>
      </c>
      <c r="D158" s="4"/>
    </row>
    <row r="159" spans="1:4" s="1" customFormat="1" ht="34.5" customHeight="1">
      <c r="A159" s="4">
        <v>157</v>
      </c>
      <c r="B159" s="4" t="str">
        <f>"3696202201222244056509"</f>
        <v>3696202201222244056509</v>
      </c>
      <c r="C159" s="4" t="str">
        <f>"陈德群"</f>
        <v>陈德群</v>
      </c>
      <c r="D159" s="4"/>
    </row>
    <row r="160" spans="1:4" s="1" customFormat="1" ht="34.5" customHeight="1">
      <c r="A160" s="4">
        <v>158</v>
      </c>
      <c r="B160" s="4" t="str">
        <f>"3696202201230027336554"</f>
        <v>3696202201230027336554</v>
      </c>
      <c r="C160" s="4" t="str">
        <f>"马志宏"</f>
        <v>马志宏</v>
      </c>
      <c r="D160" s="4"/>
    </row>
    <row r="161" spans="1:4" s="1" customFormat="1" ht="34.5" customHeight="1">
      <c r="A161" s="4">
        <v>159</v>
      </c>
      <c r="B161" s="4" t="str">
        <f>"3696202201230037406558"</f>
        <v>3696202201230037406558</v>
      </c>
      <c r="C161" s="4" t="str">
        <f>"张云霞"</f>
        <v>张云霞</v>
      </c>
      <c r="D161" s="4"/>
    </row>
    <row r="162" spans="1:4" s="1" customFormat="1" ht="34.5" customHeight="1">
      <c r="A162" s="4">
        <v>160</v>
      </c>
      <c r="B162" s="4" t="str">
        <f>"3696202201230053336561"</f>
        <v>3696202201230053336561</v>
      </c>
      <c r="C162" s="4" t="str">
        <f>"莫新嫩"</f>
        <v>莫新嫩</v>
      </c>
      <c r="D162" s="4"/>
    </row>
    <row r="163" spans="1:4" s="1" customFormat="1" ht="34.5" customHeight="1">
      <c r="A163" s="4">
        <v>161</v>
      </c>
      <c r="B163" s="4" t="str">
        <f>"3696202201230801456576"</f>
        <v>3696202201230801456576</v>
      </c>
      <c r="C163" s="4" t="str">
        <f>"张航奇"</f>
        <v>张航奇</v>
      </c>
      <c r="D163" s="4"/>
    </row>
    <row r="164" spans="1:4" s="1" customFormat="1" ht="34.5" customHeight="1">
      <c r="A164" s="4">
        <v>162</v>
      </c>
      <c r="B164" s="4" t="str">
        <f>"3696202201230841396583"</f>
        <v>3696202201230841396583</v>
      </c>
      <c r="C164" s="4" t="str">
        <f>"何禹生"</f>
        <v>何禹生</v>
      </c>
      <c r="D164" s="4"/>
    </row>
    <row r="165" spans="1:4" s="1" customFormat="1" ht="34.5" customHeight="1">
      <c r="A165" s="4">
        <v>163</v>
      </c>
      <c r="B165" s="4" t="str">
        <f>"3696202201230949006610"</f>
        <v>3696202201230949006610</v>
      </c>
      <c r="C165" s="4" t="str">
        <f>"吴彩惠"</f>
        <v>吴彩惠</v>
      </c>
      <c r="D165" s="4"/>
    </row>
    <row r="166" spans="1:4" s="1" customFormat="1" ht="34.5" customHeight="1">
      <c r="A166" s="4">
        <v>164</v>
      </c>
      <c r="B166" s="4" t="str">
        <f>"3696202201231012046626"</f>
        <v>3696202201231012046626</v>
      </c>
      <c r="C166" s="4" t="str">
        <f>"黄波"</f>
        <v>黄波</v>
      </c>
      <c r="D166" s="4"/>
    </row>
    <row r="167" spans="1:4" s="1" customFormat="1" ht="34.5" customHeight="1">
      <c r="A167" s="4">
        <v>165</v>
      </c>
      <c r="B167" s="4" t="str">
        <f>"3696202201231114576684"</f>
        <v>3696202201231114576684</v>
      </c>
      <c r="C167" s="4" t="str">
        <f>"张峥"</f>
        <v>张峥</v>
      </c>
      <c r="D167" s="4"/>
    </row>
    <row r="168" spans="1:4" s="1" customFormat="1" ht="34.5" customHeight="1">
      <c r="A168" s="4">
        <v>166</v>
      </c>
      <c r="B168" s="4" t="str">
        <f>"3696202201231201336731"</f>
        <v>3696202201231201336731</v>
      </c>
      <c r="C168" s="4" t="str">
        <f>"徐子豪"</f>
        <v>徐子豪</v>
      </c>
      <c r="D168" s="4"/>
    </row>
    <row r="169" spans="1:4" s="1" customFormat="1" ht="34.5" customHeight="1">
      <c r="A169" s="4">
        <v>167</v>
      </c>
      <c r="B169" s="4" t="str">
        <f>"3696202201231205306734"</f>
        <v>3696202201231205306734</v>
      </c>
      <c r="C169" s="4" t="str">
        <f>"刘莉"</f>
        <v>刘莉</v>
      </c>
      <c r="D169" s="4"/>
    </row>
    <row r="170" spans="1:4" s="1" customFormat="1" ht="34.5" customHeight="1">
      <c r="A170" s="4">
        <v>168</v>
      </c>
      <c r="B170" s="4" t="str">
        <f>"3696202201231215366745"</f>
        <v>3696202201231215366745</v>
      </c>
      <c r="C170" s="4" t="str">
        <f>"林颖"</f>
        <v>林颖</v>
      </c>
      <c r="D170" s="4"/>
    </row>
    <row r="171" spans="1:4" s="1" customFormat="1" ht="34.5" customHeight="1">
      <c r="A171" s="4">
        <v>169</v>
      </c>
      <c r="B171" s="4" t="str">
        <f>"3696202201231215526746"</f>
        <v>3696202201231215526746</v>
      </c>
      <c r="C171" s="4" t="str">
        <f>"刘晓宁"</f>
        <v>刘晓宁</v>
      </c>
      <c r="D171" s="4"/>
    </row>
    <row r="172" spans="1:4" s="1" customFormat="1" ht="34.5" customHeight="1">
      <c r="A172" s="4">
        <v>170</v>
      </c>
      <c r="B172" s="4" t="str">
        <f>"3696202201231225326754"</f>
        <v>3696202201231225326754</v>
      </c>
      <c r="C172" s="4" t="str">
        <f>"韩莉"</f>
        <v>韩莉</v>
      </c>
      <c r="D172" s="4"/>
    </row>
    <row r="173" spans="1:4" s="1" customFormat="1" ht="34.5" customHeight="1">
      <c r="A173" s="4">
        <v>171</v>
      </c>
      <c r="B173" s="4" t="str">
        <f>"3696202201231343306800"</f>
        <v>3696202201231343306800</v>
      </c>
      <c r="C173" s="4" t="str">
        <f>"蒋桂娇"</f>
        <v>蒋桂娇</v>
      </c>
      <c r="D173" s="4"/>
    </row>
    <row r="174" spans="1:4" s="1" customFormat="1" ht="34.5" customHeight="1">
      <c r="A174" s="4">
        <v>172</v>
      </c>
      <c r="B174" s="4" t="str">
        <f>"3696202201231419366829"</f>
        <v>3696202201231419366829</v>
      </c>
      <c r="C174" s="4" t="str">
        <f>"王娇洋"</f>
        <v>王娇洋</v>
      </c>
      <c r="D174" s="4"/>
    </row>
    <row r="175" spans="1:4" s="1" customFormat="1" ht="34.5" customHeight="1">
      <c r="A175" s="4">
        <v>173</v>
      </c>
      <c r="B175" s="4" t="str">
        <f>"3696202201231421536831"</f>
        <v>3696202201231421536831</v>
      </c>
      <c r="C175" s="4" t="str">
        <f>"陈会宾"</f>
        <v>陈会宾</v>
      </c>
      <c r="D175" s="4"/>
    </row>
    <row r="176" spans="1:4" s="1" customFormat="1" ht="34.5" customHeight="1">
      <c r="A176" s="4">
        <v>174</v>
      </c>
      <c r="B176" s="4" t="str">
        <f>"3696202201231424276835"</f>
        <v>3696202201231424276835</v>
      </c>
      <c r="C176" s="4" t="str">
        <f>"冯小玲"</f>
        <v>冯小玲</v>
      </c>
      <c r="D176" s="4"/>
    </row>
    <row r="177" spans="1:4" s="1" customFormat="1" ht="34.5" customHeight="1">
      <c r="A177" s="4">
        <v>175</v>
      </c>
      <c r="B177" s="4" t="str">
        <f>"3696202201231450486858"</f>
        <v>3696202201231450486858</v>
      </c>
      <c r="C177" s="4" t="str">
        <f>"裴婷婷"</f>
        <v>裴婷婷</v>
      </c>
      <c r="D177" s="4"/>
    </row>
    <row r="178" spans="1:4" s="1" customFormat="1" ht="34.5" customHeight="1">
      <c r="A178" s="4">
        <v>176</v>
      </c>
      <c r="B178" s="4" t="str">
        <f>"3696202201231518166873"</f>
        <v>3696202201231518166873</v>
      </c>
      <c r="C178" s="4" t="str">
        <f>"陈世波"</f>
        <v>陈世波</v>
      </c>
      <c r="D178" s="4"/>
    </row>
    <row r="179" spans="1:4" s="1" customFormat="1" ht="34.5" customHeight="1">
      <c r="A179" s="4">
        <v>177</v>
      </c>
      <c r="B179" s="4" t="str">
        <f>"3696202201231534186887"</f>
        <v>3696202201231534186887</v>
      </c>
      <c r="C179" s="4" t="str">
        <f>"尤荣辉"</f>
        <v>尤荣辉</v>
      </c>
      <c r="D179" s="4"/>
    </row>
    <row r="180" spans="1:4" s="1" customFormat="1" ht="34.5" customHeight="1">
      <c r="A180" s="4">
        <v>178</v>
      </c>
      <c r="B180" s="4" t="str">
        <f>"3696202201231607506908"</f>
        <v>3696202201231607506908</v>
      </c>
      <c r="C180" s="4" t="str">
        <f>"李毓"</f>
        <v>李毓</v>
      </c>
      <c r="D180" s="4"/>
    </row>
    <row r="181" spans="1:4" s="1" customFormat="1" ht="34.5" customHeight="1">
      <c r="A181" s="4">
        <v>179</v>
      </c>
      <c r="B181" s="4" t="str">
        <f>"3696202201231708426949"</f>
        <v>3696202201231708426949</v>
      </c>
      <c r="C181" s="4" t="str">
        <f>"周银川"</f>
        <v>周银川</v>
      </c>
      <c r="D181" s="4"/>
    </row>
    <row r="182" spans="1:4" s="1" customFormat="1" ht="34.5" customHeight="1">
      <c r="A182" s="4">
        <v>180</v>
      </c>
      <c r="B182" s="4" t="str">
        <f>"3696202201231720576956"</f>
        <v>3696202201231720576956</v>
      </c>
      <c r="C182" s="4" t="str">
        <f>"李景雨"</f>
        <v>李景雨</v>
      </c>
      <c r="D182" s="4"/>
    </row>
    <row r="183" spans="1:4" s="1" customFormat="1" ht="34.5" customHeight="1">
      <c r="A183" s="4">
        <v>181</v>
      </c>
      <c r="B183" s="4" t="str">
        <f>"3696202201231729346961"</f>
        <v>3696202201231729346961</v>
      </c>
      <c r="C183" s="4" t="str">
        <f>"张忠秋"</f>
        <v>张忠秋</v>
      </c>
      <c r="D183" s="4"/>
    </row>
    <row r="184" spans="1:4" s="1" customFormat="1" ht="34.5" customHeight="1">
      <c r="A184" s="4">
        <v>182</v>
      </c>
      <c r="B184" s="4" t="str">
        <f>"3696202201231805426982"</f>
        <v>3696202201231805426982</v>
      </c>
      <c r="C184" s="4" t="str">
        <f>"赖科羽"</f>
        <v>赖科羽</v>
      </c>
      <c r="D184" s="4"/>
    </row>
    <row r="185" spans="1:4" s="1" customFormat="1" ht="34.5" customHeight="1">
      <c r="A185" s="4">
        <v>183</v>
      </c>
      <c r="B185" s="4" t="str">
        <f>"3696202201231848277004"</f>
        <v>3696202201231848277004</v>
      </c>
      <c r="C185" s="4" t="str">
        <f>"王琪"</f>
        <v>王琪</v>
      </c>
      <c r="D185" s="4"/>
    </row>
    <row r="186" spans="1:4" s="1" customFormat="1" ht="34.5" customHeight="1">
      <c r="A186" s="4">
        <v>184</v>
      </c>
      <c r="B186" s="4" t="str">
        <f>"3696202201231922347030"</f>
        <v>3696202201231922347030</v>
      </c>
      <c r="C186" s="4" t="str">
        <f>"吴美红"</f>
        <v>吴美红</v>
      </c>
      <c r="D186" s="4"/>
    </row>
    <row r="187" spans="1:4" s="1" customFormat="1" ht="34.5" customHeight="1">
      <c r="A187" s="4">
        <v>185</v>
      </c>
      <c r="B187" s="4" t="str">
        <f>"3696202201231931437035"</f>
        <v>3696202201231931437035</v>
      </c>
      <c r="C187" s="4" t="str">
        <f>"吴泽权"</f>
        <v>吴泽权</v>
      </c>
      <c r="D187" s="4"/>
    </row>
    <row r="188" spans="1:4" s="1" customFormat="1" ht="34.5" customHeight="1">
      <c r="A188" s="4">
        <v>186</v>
      </c>
      <c r="B188" s="4" t="str">
        <f>"3696202201231938197041"</f>
        <v>3696202201231938197041</v>
      </c>
      <c r="C188" s="4" t="str">
        <f>"符雅静"</f>
        <v>符雅静</v>
      </c>
      <c r="D188" s="4"/>
    </row>
    <row r="189" spans="1:4" s="1" customFormat="1" ht="34.5" customHeight="1">
      <c r="A189" s="4">
        <v>187</v>
      </c>
      <c r="B189" s="4" t="str">
        <f>"3696202201232009587058"</f>
        <v>3696202201232009587058</v>
      </c>
      <c r="C189" s="4" t="str">
        <f>"薛本敏"</f>
        <v>薛本敏</v>
      </c>
      <c r="D189" s="4"/>
    </row>
    <row r="190" spans="1:4" s="1" customFormat="1" ht="34.5" customHeight="1">
      <c r="A190" s="4">
        <v>188</v>
      </c>
      <c r="B190" s="4" t="str">
        <f>"3696202201232046427083"</f>
        <v>3696202201232046427083</v>
      </c>
      <c r="C190" s="4" t="str">
        <f>"欧阳年妹"</f>
        <v>欧阳年妹</v>
      </c>
      <c r="D190" s="4"/>
    </row>
    <row r="191" spans="1:4" s="1" customFormat="1" ht="34.5" customHeight="1">
      <c r="A191" s="4">
        <v>189</v>
      </c>
      <c r="B191" s="4" t="str">
        <f>"3696202201232046587085"</f>
        <v>3696202201232046587085</v>
      </c>
      <c r="C191" s="4" t="str">
        <f>"黄文超"</f>
        <v>黄文超</v>
      </c>
      <c r="D191" s="4"/>
    </row>
    <row r="192" spans="1:4" s="1" customFormat="1" ht="34.5" customHeight="1">
      <c r="A192" s="4">
        <v>190</v>
      </c>
      <c r="B192" s="4" t="str">
        <f>"3696202201232119427110"</f>
        <v>3696202201232119427110</v>
      </c>
      <c r="C192" s="4" t="str">
        <f>"郭万林"</f>
        <v>郭万林</v>
      </c>
      <c r="D192" s="4"/>
    </row>
    <row r="193" spans="1:4" s="1" customFormat="1" ht="34.5" customHeight="1">
      <c r="A193" s="4">
        <v>191</v>
      </c>
      <c r="B193" s="4" t="str">
        <f>"3696202201232147457131"</f>
        <v>3696202201232147457131</v>
      </c>
      <c r="C193" s="4" t="str">
        <f>"陈荣平"</f>
        <v>陈荣平</v>
      </c>
      <c r="D193" s="4"/>
    </row>
    <row r="194" spans="1:4" s="1" customFormat="1" ht="34.5" customHeight="1">
      <c r="A194" s="4">
        <v>192</v>
      </c>
      <c r="B194" s="4" t="str">
        <f>"3696202201232225557162"</f>
        <v>3696202201232225557162</v>
      </c>
      <c r="C194" s="4" t="str">
        <f>"吕梅"</f>
        <v>吕梅</v>
      </c>
      <c r="D194" s="4"/>
    </row>
    <row r="195" spans="1:4" s="1" customFormat="1" ht="34.5" customHeight="1">
      <c r="A195" s="4">
        <v>193</v>
      </c>
      <c r="B195" s="4" t="str">
        <f>"3696202201232240317173"</f>
        <v>3696202201232240317173</v>
      </c>
      <c r="C195" s="4" t="str">
        <f>"陈福榕"</f>
        <v>陈福榕</v>
      </c>
      <c r="D195" s="4"/>
    </row>
    <row r="196" spans="1:4" s="1" customFormat="1" ht="34.5" customHeight="1">
      <c r="A196" s="4">
        <v>194</v>
      </c>
      <c r="B196" s="4" t="str">
        <f>"3696202201240656057229"</f>
        <v>3696202201240656057229</v>
      </c>
      <c r="C196" s="4" t="str">
        <f>"洪慧婷"</f>
        <v>洪慧婷</v>
      </c>
      <c r="D196" s="4"/>
    </row>
    <row r="197" spans="1:4" s="1" customFormat="1" ht="34.5" customHeight="1">
      <c r="A197" s="4">
        <v>195</v>
      </c>
      <c r="B197" s="4" t="str">
        <f>"3696202201240847067407"</f>
        <v>3696202201240847067407</v>
      </c>
      <c r="C197" s="4" t="str">
        <f>"何步刚"</f>
        <v>何步刚</v>
      </c>
      <c r="D197" s="4"/>
    </row>
    <row r="198" spans="1:4" s="1" customFormat="1" ht="34.5" customHeight="1">
      <c r="A198" s="4">
        <v>196</v>
      </c>
      <c r="B198" s="4" t="str">
        <f>"3696202201240918517587"</f>
        <v>3696202201240918517587</v>
      </c>
      <c r="C198" s="4" t="str">
        <f>"刘源"</f>
        <v>刘源</v>
      </c>
      <c r="D198" s="4"/>
    </row>
    <row r="199" spans="1:4" s="1" customFormat="1" ht="34.5" customHeight="1">
      <c r="A199" s="4">
        <v>197</v>
      </c>
      <c r="B199" s="4" t="str">
        <f>"3696202201240931147683"</f>
        <v>3696202201240931147683</v>
      </c>
      <c r="C199" s="4" t="str">
        <f>"罗贝"</f>
        <v>罗贝</v>
      </c>
      <c r="D199" s="4"/>
    </row>
    <row r="200" spans="1:4" s="1" customFormat="1" ht="34.5" customHeight="1">
      <c r="A200" s="4">
        <v>198</v>
      </c>
      <c r="B200" s="4" t="str">
        <f>"3696202201241003497921"</f>
        <v>3696202201241003497921</v>
      </c>
      <c r="C200" s="4" t="str">
        <f>"郭静君"</f>
        <v>郭静君</v>
      </c>
      <c r="D200" s="4"/>
    </row>
    <row r="201" spans="1:4" s="1" customFormat="1" ht="34.5" customHeight="1">
      <c r="A201" s="4">
        <v>199</v>
      </c>
      <c r="B201" s="4" t="str">
        <f>"3696202201241009347964"</f>
        <v>3696202201241009347964</v>
      </c>
      <c r="C201" s="4" t="str">
        <f>"黄恺迪"</f>
        <v>黄恺迪</v>
      </c>
      <c r="D201" s="4"/>
    </row>
    <row r="202" spans="1:4" s="1" customFormat="1" ht="34.5" customHeight="1">
      <c r="A202" s="4">
        <v>200</v>
      </c>
      <c r="B202" s="4" t="str">
        <f>"3696202201241039218196"</f>
        <v>3696202201241039218196</v>
      </c>
      <c r="C202" s="4" t="str">
        <f>"王潇伟"</f>
        <v>王潇伟</v>
      </c>
      <c r="D202" s="4"/>
    </row>
    <row r="203" spans="1:4" s="1" customFormat="1" ht="34.5" customHeight="1">
      <c r="A203" s="4">
        <v>201</v>
      </c>
      <c r="B203" s="4" t="str">
        <f>"3696202201241057048329"</f>
        <v>3696202201241057048329</v>
      </c>
      <c r="C203" s="4" t="str">
        <f>"陈桦"</f>
        <v>陈桦</v>
      </c>
      <c r="D203" s="4"/>
    </row>
    <row r="204" spans="1:4" s="1" customFormat="1" ht="34.5" customHeight="1">
      <c r="A204" s="4">
        <v>202</v>
      </c>
      <c r="B204" s="4" t="str">
        <f>"3696202201241109308404"</f>
        <v>3696202201241109308404</v>
      </c>
      <c r="C204" s="4" t="str">
        <f>"吴锐"</f>
        <v>吴锐</v>
      </c>
      <c r="D204" s="4"/>
    </row>
    <row r="205" spans="1:4" s="1" customFormat="1" ht="34.5" customHeight="1">
      <c r="A205" s="4">
        <v>203</v>
      </c>
      <c r="B205" s="4" t="str">
        <f>"3696202201241111258420"</f>
        <v>3696202201241111258420</v>
      </c>
      <c r="C205" s="4" t="str">
        <f>"赵芬"</f>
        <v>赵芬</v>
      </c>
      <c r="D205" s="4"/>
    </row>
    <row r="206" spans="1:4" s="1" customFormat="1" ht="34.5" customHeight="1">
      <c r="A206" s="4">
        <v>204</v>
      </c>
      <c r="B206" s="4" t="str">
        <f>"3696202201241115128445"</f>
        <v>3696202201241115128445</v>
      </c>
      <c r="C206" s="4" t="str">
        <f>"马亚妹"</f>
        <v>马亚妹</v>
      </c>
      <c r="D206" s="4"/>
    </row>
    <row r="207" spans="1:4" s="1" customFormat="1" ht="34.5" customHeight="1">
      <c r="A207" s="4">
        <v>205</v>
      </c>
      <c r="B207" s="4" t="str">
        <f>"3696202201241116178456"</f>
        <v>3696202201241116178456</v>
      </c>
      <c r="C207" s="4" t="str">
        <f>"符良缝"</f>
        <v>符良缝</v>
      </c>
      <c r="D207" s="4"/>
    </row>
    <row r="208" spans="1:4" s="1" customFormat="1" ht="34.5" customHeight="1">
      <c r="A208" s="4">
        <v>206</v>
      </c>
      <c r="B208" s="4" t="str">
        <f>"3696202201241137478563"</f>
        <v>3696202201241137478563</v>
      </c>
      <c r="C208" s="4" t="str">
        <f>"钟教芳"</f>
        <v>钟教芳</v>
      </c>
      <c r="D208" s="4"/>
    </row>
    <row r="209" spans="1:4" s="1" customFormat="1" ht="34.5" customHeight="1">
      <c r="A209" s="4">
        <v>207</v>
      </c>
      <c r="B209" s="4" t="str">
        <f>"3696202201241140428585"</f>
        <v>3696202201241140428585</v>
      </c>
      <c r="C209" s="4" t="str">
        <f>"曾红"</f>
        <v>曾红</v>
      </c>
      <c r="D209" s="4"/>
    </row>
    <row r="210" spans="1:4" s="1" customFormat="1" ht="34.5" customHeight="1">
      <c r="A210" s="4">
        <v>208</v>
      </c>
      <c r="B210" s="4" t="str">
        <f>"3696202201241149298634"</f>
        <v>3696202201241149298634</v>
      </c>
      <c r="C210" s="4" t="str">
        <f>"李若楠"</f>
        <v>李若楠</v>
      </c>
      <c r="D210" s="4"/>
    </row>
    <row r="211" spans="1:4" s="1" customFormat="1" ht="34.5" customHeight="1">
      <c r="A211" s="4">
        <v>209</v>
      </c>
      <c r="B211" s="4" t="str">
        <f>"3696202201241222188766"</f>
        <v>3696202201241222188766</v>
      </c>
      <c r="C211" s="4" t="str">
        <f>"张可翰"</f>
        <v>张可翰</v>
      </c>
      <c r="D211" s="4"/>
    </row>
    <row r="212" spans="1:4" s="1" customFormat="1" ht="34.5" customHeight="1">
      <c r="A212" s="4">
        <v>210</v>
      </c>
      <c r="B212" s="4" t="str">
        <f>"3696202201241230568802"</f>
        <v>3696202201241230568802</v>
      </c>
      <c r="C212" s="4" t="str">
        <f>"陈妹"</f>
        <v>陈妹</v>
      </c>
      <c r="D212" s="4"/>
    </row>
    <row r="213" spans="1:4" s="1" customFormat="1" ht="34.5" customHeight="1">
      <c r="A213" s="4">
        <v>211</v>
      </c>
      <c r="B213" s="4" t="str">
        <f>"3696202201241251308896"</f>
        <v>3696202201241251308896</v>
      </c>
      <c r="C213" s="4" t="str">
        <f>"訾宇轩"</f>
        <v>訾宇轩</v>
      </c>
      <c r="D213" s="4"/>
    </row>
    <row r="214" spans="1:4" s="1" customFormat="1" ht="34.5" customHeight="1">
      <c r="A214" s="4">
        <v>212</v>
      </c>
      <c r="B214" s="4" t="str">
        <f>"3696202201241304488954"</f>
        <v>3696202201241304488954</v>
      </c>
      <c r="C214" s="4" t="str">
        <f>"毛霜"</f>
        <v>毛霜</v>
      </c>
      <c r="D214" s="4"/>
    </row>
    <row r="215" spans="1:4" s="1" customFormat="1" ht="34.5" customHeight="1">
      <c r="A215" s="4">
        <v>213</v>
      </c>
      <c r="B215" s="4" t="str">
        <f>"3696202201241440169248"</f>
        <v>3696202201241440169248</v>
      </c>
      <c r="C215" s="4" t="str">
        <f>"刘畅"</f>
        <v>刘畅</v>
      </c>
      <c r="D215" s="4"/>
    </row>
    <row r="216" spans="1:4" s="1" customFormat="1" ht="34.5" customHeight="1">
      <c r="A216" s="4">
        <v>214</v>
      </c>
      <c r="B216" s="4" t="str">
        <f>"3696202201241444449259"</f>
        <v>3696202201241444449259</v>
      </c>
      <c r="C216" s="4" t="str">
        <f>"宋志华"</f>
        <v>宋志华</v>
      </c>
      <c r="D216" s="4"/>
    </row>
    <row r="217" spans="1:4" s="1" customFormat="1" ht="34.5" customHeight="1">
      <c r="A217" s="4">
        <v>215</v>
      </c>
      <c r="B217" s="4" t="str">
        <f>"3696202201241448179266"</f>
        <v>3696202201241448179266</v>
      </c>
      <c r="C217" s="4" t="str">
        <f>"刘仲杰"</f>
        <v>刘仲杰</v>
      </c>
      <c r="D217" s="4"/>
    </row>
    <row r="218" spans="1:4" s="1" customFormat="1" ht="34.5" customHeight="1">
      <c r="A218" s="4">
        <v>216</v>
      </c>
      <c r="B218" s="4" t="str">
        <f>"3696202201241514039378"</f>
        <v>3696202201241514039378</v>
      </c>
      <c r="C218" s="4" t="str">
        <f>"韦薇"</f>
        <v>韦薇</v>
      </c>
      <c r="D218" s="4"/>
    </row>
    <row r="219" spans="1:4" s="1" customFormat="1" ht="34.5" customHeight="1">
      <c r="A219" s="4">
        <v>217</v>
      </c>
      <c r="B219" s="4" t="str">
        <f>"3696202201241516479388"</f>
        <v>3696202201241516479388</v>
      </c>
      <c r="C219" s="4" t="str">
        <f>"刘敏"</f>
        <v>刘敏</v>
      </c>
      <c r="D219" s="4"/>
    </row>
    <row r="220" spans="1:4" s="1" customFormat="1" ht="34.5" customHeight="1">
      <c r="A220" s="4">
        <v>218</v>
      </c>
      <c r="B220" s="4" t="str">
        <f>"3696202201241518419392"</f>
        <v>3696202201241518419392</v>
      </c>
      <c r="C220" s="4" t="str">
        <f>"符青南"</f>
        <v>符青南</v>
      </c>
      <c r="D220" s="4"/>
    </row>
    <row r="221" spans="1:4" s="1" customFormat="1" ht="34.5" customHeight="1">
      <c r="A221" s="4">
        <v>219</v>
      </c>
      <c r="B221" s="4" t="str">
        <f>"3696202201241538519480"</f>
        <v>3696202201241538519480</v>
      </c>
      <c r="C221" s="4" t="str">
        <f>"黄乐昌"</f>
        <v>黄乐昌</v>
      </c>
      <c r="D221" s="4"/>
    </row>
    <row r="222" spans="1:4" s="1" customFormat="1" ht="34.5" customHeight="1">
      <c r="A222" s="4">
        <v>220</v>
      </c>
      <c r="B222" s="4" t="str">
        <f>"3696202201241552209528"</f>
        <v>3696202201241552209528</v>
      </c>
      <c r="C222" s="4" t="str">
        <f>"陈珊珊"</f>
        <v>陈珊珊</v>
      </c>
      <c r="D222" s="4"/>
    </row>
    <row r="223" spans="1:4" s="1" customFormat="1" ht="34.5" customHeight="1">
      <c r="A223" s="4">
        <v>221</v>
      </c>
      <c r="B223" s="4" t="str">
        <f>"3696202201241608149593"</f>
        <v>3696202201241608149593</v>
      </c>
      <c r="C223" s="4" t="str">
        <f>"郑传男"</f>
        <v>郑传男</v>
      </c>
      <c r="D223" s="4"/>
    </row>
    <row r="224" spans="1:4" s="1" customFormat="1" ht="34.5" customHeight="1">
      <c r="A224" s="4">
        <v>222</v>
      </c>
      <c r="B224" s="4" t="str">
        <f>"3696202201241612369605"</f>
        <v>3696202201241612369605</v>
      </c>
      <c r="C224" s="4" t="str">
        <f>"吕秀美"</f>
        <v>吕秀美</v>
      </c>
      <c r="D224" s="4"/>
    </row>
    <row r="225" spans="1:4" s="1" customFormat="1" ht="34.5" customHeight="1">
      <c r="A225" s="4">
        <v>223</v>
      </c>
      <c r="B225" s="4" t="str">
        <f>"3696202201241613309608"</f>
        <v>3696202201241613309608</v>
      </c>
      <c r="C225" s="4" t="str">
        <f>"薛鑫辉"</f>
        <v>薛鑫辉</v>
      </c>
      <c r="D225" s="4"/>
    </row>
    <row r="226" spans="1:4" s="1" customFormat="1" ht="34.5" customHeight="1">
      <c r="A226" s="4">
        <v>224</v>
      </c>
      <c r="B226" s="4" t="str">
        <f>"3696202201241642519709"</f>
        <v>3696202201241642519709</v>
      </c>
      <c r="C226" s="4" t="str">
        <f>"黎明艾"</f>
        <v>黎明艾</v>
      </c>
      <c r="D226" s="4"/>
    </row>
    <row r="227" spans="1:4" s="1" customFormat="1" ht="34.5" customHeight="1">
      <c r="A227" s="4">
        <v>225</v>
      </c>
      <c r="B227" s="4" t="str">
        <f>"3696202201241713019812"</f>
        <v>3696202201241713019812</v>
      </c>
      <c r="C227" s="4" t="str">
        <f>"蔡媛"</f>
        <v>蔡媛</v>
      </c>
      <c r="D227" s="4"/>
    </row>
    <row r="228" spans="1:4" s="1" customFormat="1" ht="34.5" customHeight="1">
      <c r="A228" s="4">
        <v>226</v>
      </c>
      <c r="B228" s="4" t="str">
        <f>"3696202201241714209817"</f>
        <v>3696202201241714209817</v>
      </c>
      <c r="C228" s="4" t="str">
        <f>"刘扬燕"</f>
        <v>刘扬燕</v>
      </c>
      <c r="D228" s="4"/>
    </row>
    <row r="229" spans="1:4" s="1" customFormat="1" ht="34.5" customHeight="1">
      <c r="A229" s="4">
        <v>227</v>
      </c>
      <c r="B229" s="4" t="str">
        <f>"3696202201241748029914"</f>
        <v>3696202201241748029914</v>
      </c>
      <c r="C229" s="4" t="str">
        <f>"刘春妹"</f>
        <v>刘春妹</v>
      </c>
      <c r="D229" s="4"/>
    </row>
    <row r="230" spans="1:4" s="1" customFormat="1" ht="34.5" customHeight="1">
      <c r="A230" s="4">
        <v>228</v>
      </c>
      <c r="B230" s="4" t="str">
        <f>"3696202201241749029917"</f>
        <v>3696202201241749029917</v>
      </c>
      <c r="C230" s="4" t="str">
        <f>"陈丽丹"</f>
        <v>陈丽丹</v>
      </c>
      <c r="D230" s="4"/>
    </row>
    <row r="231" spans="1:4" s="1" customFormat="1" ht="34.5" customHeight="1">
      <c r="A231" s="4">
        <v>229</v>
      </c>
      <c r="B231" s="4" t="str">
        <f>"36962022012418504910051"</f>
        <v>36962022012418504910051</v>
      </c>
      <c r="C231" s="4" t="str">
        <f>"李世成"</f>
        <v>李世成</v>
      </c>
      <c r="D231" s="4"/>
    </row>
    <row r="232" spans="1:4" s="1" customFormat="1" ht="34.5" customHeight="1">
      <c r="A232" s="4">
        <v>230</v>
      </c>
      <c r="B232" s="4" t="str">
        <f>"36962022012419581310216"</f>
        <v>36962022012419581310216</v>
      </c>
      <c r="C232" s="4" t="str">
        <f>"李世熙"</f>
        <v>李世熙</v>
      </c>
      <c r="D232" s="4"/>
    </row>
    <row r="233" spans="1:4" s="1" customFormat="1" ht="34.5" customHeight="1">
      <c r="A233" s="4">
        <v>231</v>
      </c>
      <c r="B233" s="4" t="str">
        <f>"36962022012420203010272"</f>
        <v>36962022012420203010272</v>
      </c>
      <c r="C233" s="4" t="str">
        <f>"孙芊"</f>
        <v>孙芊</v>
      </c>
      <c r="D233" s="4"/>
    </row>
    <row r="234" spans="1:4" s="1" customFormat="1" ht="34.5" customHeight="1">
      <c r="A234" s="4">
        <v>232</v>
      </c>
      <c r="B234" s="4" t="str">
        <f>"36962022012421044610392"</f>
        <v>36962022012421044610392</v>
      </c>
      <c r="C234" s="4" t="str">
        <f>"羊科丽"</f>
        <v>羊科丽</v>
      </c>
      <c r="D234" s="4"/>
    </row>
    <row r="235" spans="1:4" s="1" customFormat="1" ht="34.5" customHeight="1">
      <c r="A235" s="4">
        <v>233</v>
      </c>
      <c r="B235" s="4" t="str">
        <f>"36962022012421112710410"</f>
        <v>36962022012421112710410</v>
      </c>
      <c r="C235" s="4" t="str">
        <f>"韩美妃"</f>
        <v>韩美妃</v>
      </c>
      <c r="D235" s="4"/>
    </row>
    <row r="236" spans="1:4" s="1" customFormat="1" ht="34.5" customHeight="1">
      <c r="A236" s="4">
        <v>234</v>
      </c>
      <c r="B236" s="4" t="str">
        <f>"36962022012421194610441"</f>
        <v>36962022012421194610441</v>
      </c>
      <c r="C236" s="4" t="str">
        <f>"陈承富"</f>
        <v>陈承富</v>
      </c>
      <c r="D236" s="4"/>
    </row>
    <row r="237" spans="1:4" s="1" customFormat="1" ht="34.5" customHeight="1">
      <c r="A237" s="4">
        <v>235</v>
      </c>
      <c r="B237" s="4" t="str">
        <f>"36962022012421292710464"</f>
        <v>36962022012421292710464</v>
      </c>
      <c r="C237" s="4" t="str">
        <f>"麦思静"</f>
        <v>麦思静</v>
      </c>
      <c r="D237" s="4"/>
    </row>
    <row r="238" spans="1:4" s="1" customFormat="1" ht="34.5" customHeight="1">
      <c r="A238" s="4">
        <v>236</v>
      </c>
      <c r="B238" s="4" t="str">
        <f>"36962022012421294410465"</f>
        <v>36962022012421294410465</v>
      </c>
      <c r="C238" s="4" t="str">
        <f>"李友君"</f>
        <v>李友君</v>
      </c>
      <c r="D238" s="4"/>
    </row>
    <row r="239" spans="1:4" s="1" customFormat="1" ht="34.5" customHeight="1">
      <c r="A239" s="4">
        <v>237</v>
      </c>
      <c r="B239" s="4" t="str">
        <f>"36962022012421480610502"</f>
        <v>36962022012421480610502</v>
      </c>
      <c r="C239" s="4" t="str">
        <f>"邓明生"</f>
        <v>邓明生</v>
      </c>
      <c r="D239" s="4"/>
    </row>
    <row r="240" spans="1:4" s="1" customFormat="1" ht="34.5" customHeight="1">
      <c r="A240" s="4">
        <v>238</v>
      </c>
      <c r="B240" s="4" t="str">
        <f>"36962022012422292310585"</f>
        <v>36962022012422292310585</v>
      </c>
      <c r="C240" s="4" t="str">
        <f>"蒙捷"</f>
        <v>蒙捷</v>
      </c>
      <c r="D240" s="4"/>
    </row>
    <row r="241" spans="1:4" s="1" customFormat="1" ht="34.5" customHeight="1">
      <c r="A241" s="4">
        <v>239</v>
      </c>
      <c r="B241" s="4" t="str">
        <f>"36962022012422373710606"</f>
        <v>36962022012422373710606</v>
      </c>
      <c r="C241" s="4" t="str">
        <f>"王丽珍"</f>
        <v>王丽珍</v>
      </c>
      <c r="D241" s="4"/>
    </row>
    <row r="242" spans="1:4" s="1" customFormat="1" ht="34.5" customHeight="1">
      <c r="A242" s="4">
        <v>240</v>
      </c>
      <c r="B242" s="4" t="str">
        <f>"36962022012422444610617"</f>
        <v>36962022012422444610617</v>
      </c>
      <c r="C242" s="4" t="str">
        <f>"钟清容"</f>
        <v>钟清容</v>
      </c>
      <c r="D242" s="4"/>
    </row>
    <row r="243" spans="1:4" s="1" customFormat="1" ht="34.5" customHeight="1">
      <c r="A243" s="4">
        <v>241</v>
      </c>
      <c r="B243" s="4" t="str">
        <f>"36962022012423235510657"</f>
        <v>36962022012423235510657</v>
      </c>
      <c r="C243" s="4" t="str">
        <f>"关霞"</f>
        <v>关霞</v>
      </c>
      <c r="D243" s="4"/>
    </row>
    <row r="244" spans="1:4" s="1" customFormat="1" ht="34.5" customHeight="1">
      <c r="A244" s="4">
        <v>242</v>
      </c>
      <c r="B244" s="4" t="str">
        <f>"36962022012423271010664"</f>
        <v>36962022012423271010664</v>
      </c>
      <c r="C244" s="4" t="str">
        <f>"王榕"</f>
        <v>王榕</v>
      </c>
      <c r="D244" s="4"/>
    </row>
    <row r="245" spans="1:4" s="1" customFormat="1" ht="34.5" customHeight="1">
      <c r="A245" s="4">
        <v>243</v>
      </c>
      <c r="B245" s="4" t="str">
        <f>"36962022012508202410758"</f>
        <v>36962022012508202410758</v>
      </c>
      <c r="C245" s="4" t="str">
        <f>"李惠"</f>
        <v>李惠</v>
      </c>
      <c r="D245" s="4"/>
    </row>
    <row r="246" spans="1:4" s="1" customFormat="1" ht="34.5" customHeight="1">
      <c r="A246" s="4">
        <v>244</v>
      </c>
      <c r="B246" s="4" t="str">
        <f>"36962022012508395010780"</f>
        <v>36962022012508395010780</v>
      </c>
      <c r="C246" s="4" t="str">
        <f>"李媛媛"</f>
        <v>李媛媛</v>
      </c>
      <c r="D246" s="4"/>
    </row>
    <row r="247" spans="1:4" s="1" customFormat="1" ht="34.5" customHeight="1">
      <c r="A247" s="4">
        <v>245</v>
      </c>
      <c r="B247" s="4" t="str">
        <f>"36962022012508453310790"</f>
        <v>36962022012508453310790</v>
      </c>
      <c r="C247" s="4" t="str">
        <f>"李振丽"</f>
        <v>李振丽</v>
      </c>
      <c r="D247" s="4"/>
    </row>
    <row r="248" spans="1:4" s="1" customFormat="1" ht="34.5" customHeight="1">
      <c r="A248" s="4">
        <v>246</v>
      </c>
      <c r="B248" s="4" t="str">
        <f>"36962022012508553210817"</f>
        <v>36962022012508553210817</v>
      </c>
      <c r="C248" s="4" t="str">
        <f>"刘瑾"</f>
        <v>刘瑾</v>
      </c>
      <c r="D248" s="4"/>
    </row>
    <row r="249" spans="1:4" s="1" customFormat="1" ht="34.5" customHeight="1">
      <c r="A249" s="4">
        <v>247</v>
      </c>
      <c r="B249" s="4" t="str">
        <f>"36962022012508570610823"</f>
        <v>36962022012508570610823</v>
      </c>
      <c r="C249" s="4" t="str">
        <f>"黄俊能"</f>
        <v>黄俊能</v>
      </c>
      <c r="D249" s="4"/>
    </row>
    <row r="250" spans="1:4" s="1" customFormat="1" ht="34.5" customHeight="1">
      <c r="A250" s="4">
        <v>248</v>
      </c>
      <c r="B250" s="4" t="str">
        <f>"36962022012508590510828"</f>
        <v>36962022012508590510828</v>
      </c>
      <c r="C250" s="4" t="str">
        <f>"黄蓝"</f>
        <v>黄蓝</v>
      </c>
      <c r="D250" s="4"/>
    </row>
    <row r="251" spans="1:4" s="1" customFormat="1" ht="34.5" customHeight="1">
      <c r="A251" s="4">
        <v>249</v>
      </c>
      <c r="B251" s="4" t="str">
        <f>"36962022012509034410844"</f>
        <v>36962022012509034410844</v>
      </c>
      <c r="C251" s="4" t="str">
        <f>"吴秀江"</f>
        <v>吴秀江</v>
      </c>
      <c r="D251" s="4"/>
    </row>
    <row r="252" spans="1:4" s="1" customFormat="1" ht="34.5" customHeight="1">
      <c r="A252" s="4">
        <v>250</v>
      </c>
      <c r="B252" s="4" t="str">
        <f>"36962022012509044410850"</f>
        <v>36962022012509044410850</v>
      </c>
      <c r="C252" s="4" t="str">
        <f>"郭美带"</f>
        <v>郭美带</v>
      </c>
      <c r="D252" s="4"/>
    </row>
    <row r="253" spans="1:4" s="1" customFormat="1" ht="34.5" customHeight="1">
      <c r="A253" s="4">
        <v>251</v>
      </c>
      <c r="B253" s="4" t="str">
        <f>"36962022012509051910852"</f>
        <v>36962022012509051910852</v>
      </c>
      <c r="C253" s="4" t="str">
        <f>"裴永越"</f>
        <v>裴永越</v>
      </c>
      <c r="D253" s="4"/>
    </row>
    <row r="254" spans="1:4" s="1" customFormat="1" ht="34.5" customHeight="1">
      <c r="A254" s="4">
        <v>252</v>
      </c>
      <c r="B254" s="4" t="str">
        <f>"36962022012509175710882"</f>
        <v>36962022012509175710882</v>
      </c>
      <c r="C254" s="4" t="str">
        <f>"邓燕萍"</f>
        <v>邓燕萍</v>
      </c>
      <c r="D254" s="4"/>
    </row>
    <row r="255" spans="1:4" s="1" customFormat="1" ht="34.5" customHeight="1">
      <c r="A255" s="4">
        <v>253</v>
      </c>
      <c r="B255" s="4" t="str">
        <f>"36962022012509274010910"</f>
        <v>36962022012509274010910</v>
      </c>
      <c r="C255" s="4" t="str">
        <f>"鲍苏婷"</f>
        <v>鲍苏婷</v>
      </c>
      <c r="D255" s="4"/>
    </row>
    <row r="256" spans="1:4" s="1" customFormat="1" ht="34.5" customHeight="1">
      <c r="A256" s="4">
        <v>254</v>
      </c>
      <c r="B256" s="4" t="str">
        <f>"36962022012509335210927"</f>
        <v>36962022012509335210927</v>
      </c>
      <c r="C256" s="4" t="str">
        <f>"邢慧子"</f>
        <v>邢慧子</v>
      </c>
      <c r="D256" s="4"/>
    </row>
    <row r="257" spans="1:4" s="1" customFormat="1" ht="34.5" customHeight="1">
      <c r="A257" s="4">
        <v>255</v>
      </c>
      <c r="B257" s="4" t="str">
        <f>"36962022012509344610928"</f>
        <v>36962022012509344610928</v>
      </c>
      <c r="C257" s="4" t="str">
        <f>"盆桂珍"</f>
        <v>盆桂珍</v>
      </c>
      <c r="D257" s="4"/>
    </row>
    <row r="258" spans="1:4" s="1" customFormat="1" ht="34.5" customHeight="1">
      <c r="A258" s="4">
        <v>256</v>
      </c>
      <c r="B258" s="4" t="str">
        <f>"36962022012509384410940"</f>
        <v>36962022012509384410940</v>
      </c>
      <c r="C258" s="4" t="str">
        <f>"张友润"</f>
        <v>张友润</v>
      </c>
      <c r="D258" s="4"/>
    </row>
    <row r="259" spans="1:4" s="1" customFormat="1" ht="34.5" customHeight="1">
      <c r="A259" s="4">
        <v>257</v>
      </c>
      <c r="B259" s="4" t="str">
        <f>"36962022012509500010973"</f>
        <v>36962022012509500010973</v>
      </c>
      <c r="C259" s="4" t="str">
        <f>"刘为智"</f>
        <v>刘为智</v>
      </c>
      <c r="D259" s="4"/>
    </row>
    <row r="260" spans="1:4" s="1" customFormat="1" ht="34.5" customHeight="1">
      <c r="A260" s="4">
        <v>258</v>
      </c>
      <c r="B260" s="4" t="str">
        <f>"36962022012509574410997"</f>
        <v>36962022012509574410997</v>
      </c>
      <c r="C260" s="4" t="str">
        <f>"黄仕政"</f>
        <v>黄仕政</v>
      </c>
      <c r="D260" s="4"/>
    </row>
    <row r="261" spans="1:4" s="1" customFormat="1" ht="34.5" customHeight="1">
      <c r="A261" s="4">
        <v>259</v>
      </c>
      <c r="B261" s="4" t="str">
        <f>"36962022012510332611111"</f>
        <v>36962022012510332611111</v>
      </c>
      <c r="C261" s="4" t="str">
        <f>"唐土爱"</f>
        <v>唐土爱</v>
      </c>
      <c r="D261" s="4"/>
    </row>
    <row r="262" spans="1:4" s="1" customFormat="1" ht="34.5" customHeight="1">
      <c r="A262" s="4">
        <v>260</v>
      </c>
      <c r="B262" s="4" t="str">
        <f>"36962022012510355611124"</f>
        <v>36962022012510355611124</v>
      </c>
      <c r="C262" s="4" t="str">
        <f>"陈勇"</f>
        <v>陈勇</v>
      </c>
      <c r="D262" s="4"/>
    </row>
    <row r="263" spans="1:4" s="1" customFormat="1" ht="34.5" customHeight="1">
      <c r="A263" s="4">
        <v>261</v>
      </c>
      <c r="B263" s="4" t="str">
        <f>"36962022012511103611240"</f>
        <v>36962022012511103611240</v>
      </c>
      <c r="C263" s="4" t="str">
        <f>"赵益灿"</f>
        <v>赵益灿</v>
      </c>
      <c r="D263" s="4"/>
    </row>
    <row r="264" spans="1:4" s="1" customFormat="1" ht="34.5" customHeight="1">
      <c r="A264" s="4">
        <v>262</v>
      </c>
      <c r="B264" s="4" t="str">
        <f>"36962022012511510411328"</f>
        <v>36962022012511510411328</v>
      </c>
      <c r="C264" s="4" t="str">
        <f>"劳兰娇"</f>
        <v>劳兰娇</v>
      </c>
      <c r="D264" s="4"/>
    </row>
    <row r="265" spans="1:4" s="1" customFormat="1" ht="34.5" customHeight="1">
      <c r="A265" s="4">
        <v>263</v>
      </c>
      <c r="B265" s="4" t="str">
        <f>"36962022012511580111346"</f>
        <v>36962022012511580111346</v>
      </c>
      <c r="C265" s="4" t="str">
        <f>"李洋"</f>
        <v>李洋</v>
      </c>
      <c r="D265" s="4"/>
    </row>
    <row r="266" spans="1:4" s="1" customFormat="1" ht="34.5" customHeight="1">
      <c r="A266" s="4">
        <v>264</v>
      </c>
      <c r="B266" s="4" t="str">
        <f>"36962022012512450911448"</f>
        <v>36962022012512450911448</v>
      </c>
      <c r="C266" s="4" t="str">
        <f>"胡芳菱"</f>
        <v>胡芳菱</v>
      </c>
      <c r="D266" s="4"/>
    </row>
    <row r="267" spans="1:4" s="1" customFormat="1" ht="34.5" customHeight="1">
      <c r="A267" s="4">
        <v>265</v>
      </c>
      <c r="B267" s="4" t="str">
        <f>"36962022012513023711490"</f>
        <v>36962022012513023711490</v>
      </c>
      <c r="C267" s="4" t="str">
        <f>"郑在恒"</f>
        <v>郑在恒</v>
      </c>
      <c r="D267" s="4"/>
    </row>
    <row r="268" spans="1:4" s="1" customFormat="1" ht="34.5" customHeight="1">
      <c r="A268" s="4">
        <v>266</v>
      </c>
      <c r="B268" s="4" t="str">
        <f>"36962022012513362511545"</f>
        <v>36962022012513362511545</v>
      </c>
      <c r="C268" s="4" t="str">
        <f>"陈春菊"</f>
        <v>陈春菊</v>
      </c>
      <c r="D268" s="4"/>
    </row>
    <row r="269" spans="1:4" s="1" customFormat="1" ht="34.5" customHeight="1">
      <c r="A269" s="4">
        <v>267</v>
      </c>
      <c r="B269" s="4" t="str">
        <f>"36962022012514524311696"</f>
        <v>36962022012514524311696</v>
      </c>
      <c r="C269" s="4" t="str">
        <f>"李翼达"</f>
        <v>李翼达</v>
      </c>
      <c r="D269" s="4"/>
    </row>
    <row r="270" spans="1:4" s="1" customFormat="1" ht="34.5" customHeight="1">
      <c r="A270" s="4">
        <v>268</v>
      </c>
      <c r="B270" s="4" t="str">
        <f>"36962022012515125111758"</f>
        <v>36962022012515125111758</v>
      </c>
      <c r="C270" s="4" t="str">
        <f>"韩壮超"</f>
        <v>韩壮超</v>
      </c>
      <c r="D270" s="4"/>
    </row>
    <row r="271" spans="1:4" s="1" customFormat="1" ht="34.5" customHeight="1">
      <c r="A271" s="4">
        <v>269</v>
      </c>
      <c r="B271" s="4" t="str">
        <f>"36962022012515225911776"</f>
        <v>36962022012515225911776</v>
      </c>
      <c r="C271" s="4" t="str">
        <f>"张引瑞"</f>
        <v>张引瑞</v>
      </c>
      <c r="D271" s="4"/>
    </row>
    <row r="272" spans="1:4" s="1" customFormat="1" ht="34.5" customHeight="1">
      <c r="A272" s="4">
        <v>270</v>
      </c>
      <c r="B272" s="4" t="str">
        <f>"36962022012515303211795"</f>
        <v>36962022012515303211795</v>
      </c>
      <c r="C272" s="4" t="str">
        <f>"黄天培"</f>
        <v>黄天培</v>
      </c>
      <c r="D272" s="4"/>
    </row>
    <row r="273" spans="1:4" s="1" customFormat="1" ht="34.5" customHeight="1">
      <c r="A273" s="4">
        <v>271</v>
      </c>
      <c r="B273" s="4" t="str">
        <f>"36962022012515561111873"</f>
        <v>36962022012515561111873</v>
      </c>
      <c r="C273" s="4" t="str">
        <f>"符珍珍"</f>
        <v>符珍珍</v>
      </c>
      <c r="D273" s="4"/>
    </row>
    <row r="274" spans="1:4" s="1" customFormat="1" ht="34.5" customHeight="1">
      <c r="A274" s="4">
        <v>272</v>
      </c>
      <c r="B274" s="4" t="str">
        <f>"36962022012516164511932"</f>
        <v>36962022012516164511932</v>
      </c>
      <c r="C274" s="4" t="str">
        <f>"俞文希"</f>
        <v>俞文希</v>
      </c>
      <c r="D274" s="4"/>
    </row>
    <row r="275" spans="1:4" s="1" customFormat="1" ht="34.5" customHeight="1">
      <c r="A275" s="4">
        <v>273</v>
      </c>
      <c r="B275" s="4" t="str">
        <f>"36962022012517070412058"</f>
        <v>36962022012517070412058</v>
      </c>
      <c r="C275" s="4" t="str">
        <f>"方渝澍"</f>
        <v>方渝澍</v>
      </c>
      <c r="D275" s="4"/>
    </row>
    <row r="276" spans="1:4" s="1" customFormat="1" ht="34.5" customHeight="1">
      <c r="A276" s="4">
        <v>274</v>
      </c>
      <c r="B276" s="4" t="str">
        <f>"36962022012517100012066"</f>
        <v>36962022012517100012066</v>
      </c>
      <c r="C276" s="4" t="str">
        <f>"崔欧阳"</f>
        <v>崔欧阳</v>
      </c>
      <c r="D276" s="4"/>
    </row>
    <row r="277" spans="1:4" s="1" customFormat="1" ht="34.5" customHeight="1">
      <c r="A277" s="4">
        <v>275</v>
      </c>
      <c r="B277" s="4" t="str">
        <f>"36962022012519290312319"</f>
        <v>36962022012519290312319</v>
      </c>
      <c r="C277" s="4" t="str">
        <f>"宋晟"</f>
        <v>宋晟</v>
      </c>
      <c r="D277" s="4"/>
    </row>
    <row r="278" spans="1:4" s="1" customFormat="1" ht="34.5" customHeight="1">
      <c r="A278" s="4">
        <v>276</v>
      </c>
      <c r="B278" s="4" t="str">
        <f>"36962022012520090312382"</f>
        <v>36962022012520090312382</v>
      </c>
      <c r="C278" s="4" t="str">
        <f>"谢爱玲"</f>
        <v>谢爱玲</v>
      </c>
      <c r="D278" s="4"/>
    </row>
    <row r="279" spans="1:4" s="1" customFormat="1" ht="34.5" customHeight="1">
      <c r="A279" s="4">
        <v>277</v>
      </c>
      <c r="B279" s="4" t="str">
        <f>"36962022012520555312475"</f>
        <v>36962022012520555312475</v>
      </c>
      <c r="C279" s="4" t="str">
        <f>"林国英"</f>
        <v>林国英</v>
      </c>
      <c r="D279" s="4"/>
    </row>
    <row r="280" spans="1:4" s="1" customFormat="1" ht="34.5" customHeight="1">
      <c r="A280" s="4">
        <v>278</v>
      </c>
      <c r="B280" s="4" t="str">
        <f>"36962022012520594912486"</f>
        <v>36962022012520594912486</v>
      </c>
      <c r="C280" s="4" t="str">
        <f>"杨其眉"</f>
        <v>杨其眉</v>
      </c>
      <c r="D280" s="4"/>
    </row>
    <row r="281" spans="1:4" s="1" customFormat="1" ht="34.5" customHeight="1">
      <c r="A281" s="4">
        <v>279</v>
      </c>
      <c r="B281" s="4" t="str">
        <f>"36962022012521383512556"</f>
        <v>36962022012521383512556</v>
      </c>
      <c r="C281" s="4" t="str">
        <f>"吴浩东"</f>
        <v>吴浩东</v>
      </c>
      <c r="D281" s="4"/>
    </row>
    <row r="282" spans="1:4" s="1" customFormat="1" ht="34.5" customHeight="1">
      <c r="A282" s="4">
        <v>280</v>
      </c>
      <c r="B282" s="4" t="str">
        <f>"36962022012521482512574"</f>
        <v>36962022012521482512574</v>
      </c>
      <c r="C282" s="4" t="str">
        <f>"张琦"</f>
        <v>张琦</v>
      </c>
      <c r="D282" s="4"/>
    </row>
    <row r="283" spans="1:4" s="1" customFormat="1" ht="34.5" customHeight="1">
      <c r="A283" s="4">
        <v>281</v>
      </c>
      <c r="B283" s="4" t="str">
        <f>"36962022012523014812701"</f>
        <v>36962022012523014812701</v>
      </c>
      <c r="C283" s="4" t="str">
        <f>"梁佳灵"</f>
        <v>梁佳灵</v>
      </c>
      <c r="D283" s="4"/>
    </row>
    <row r="284" spans="1:4" s="1" customFormat="1" ht="34.5" customHeight="1">
      <c r="A284" s="4">
        <v>282</v>
      </c>
      <c r="B284" s="4" t="str">
        <f>"36962022012523445312762"</f>
        <v>36962022012523445312762</v>
      </c>
      <c r="C284" s="4" t="str">
        <f>"戴家惠"</f>
        <v>戴家惠</v>
      </c>
      <c r="D284" s="4"/>
    </row>
    <row r="285" spans="1:4" s="1" customFormat="1" ht="34.5" customHeight="1">
      <c r="A285" s="4">
        <v>283</v>
      </c>
      <c r="B285" s="4" t="str">
        <f>"36962022012608533912908"</f>
        <v>36962022012608533912908</v>
      </c>
      <c r="C285" s="4" t="str">
        <f>"黎文艳"</f>
        <v>黎文艳</v>
      </c>
      <c r="D285" s="4"/>
    </row>
    <row r="286" spans="1:4" s="1" customFormat="1" ht="34.5" customHeight="1">
      <c r="A286" s="4">
        <v>284</v>
      </c>
      <c r="B286" s="4" t="str">
        <f>"36962022012609175112972"</f>
        <v>36962022012609175112972</v>
      </c>
      <c r="C286" s="4" t="str">
        <f>"李源"</f>
        <v>李源</v>
      </c>
      <c r="D286" s="4"/>
    </row>
    <row r="287" spans="1:4" s="1" customFormat="1" ht="34.5" customHeight="1">
      <c r="A287" s="4">
        <v>285</v>
      </c>
      <c r="B287" s="4" t="str">
        <f>"36962022012609560313083"</f>
        <v>36962022012609560313083</v>
      </c>
      <c r="C287" s="4" t="str">
        <f>"谷叙衡"</f>
        <v>谷叙衡</v>
      </c>
      <c r="D287" s="4"/>
    </row>
    <row r="288" spans="1:4" s="1" customFormat="1" ht="34.5" customHeight="1">
      <c r="A288" s="4">
        <v>286</v>
      </c>
      <c r="B288" s="4" t="str">
        <f>"36962022012610162713152"</f>
        <v>36962022012610162713152</v>
      </c>
      <c r="C288" s="4" t="str">
        <f>"张云鹏"</f>
        <v>张云鹏</v>
      </c>
      <c r="D288" s="4"/>
    </row>
    <row r="289" spans="1:4" s="1" customFormat="1" ht="34.5" customHeight="1">
      <c r="A289" s="4">
        <v>287</v>
      </c>
      <c r="B289" s="4" t="str">
        <f>"36962022012610172213157"</f>
        <v>36962022012610172213157</v>
      </c>
      <c r="C289" s="4" t="str">
        <f>"王才运"</f>
        <v>王才运</v>
      </c>
      <c r="D289" s="4"/>
    </row>
    <row r="290" spans="1:4" s="1" customFormat="1" ht="34.5" customHeight="1">
      <c r="A290" s="4">
        <v>288</v>
      </c>
      <c r="B290" s="4" t="str">
        <f>"36962022012610253213196"</f>
        <v>36962022012610253213196</v>
      </c>
      <c r="C290" s="4" t="str">
        <f>"曾润琳"</f>
        <v>曾润琳</v>
      </c>
      <c r="D290" s="4"/>
    </row>
    <row r="291" spans="1:4" s="1" customFormat="1" ht="34.5" customHeight="1">
      <c r="A291" s="4">
        <v>289</v>
      </c>
      <c r="B291" s="4" t="str">
        <f>"36962022012610460513271"</f>
        <v>36962022012610460513271</v>
      </c>
      <c r="C291" s="4" t="str">
        <f>"林玉娴"</f>
        <v>林玉娴</v>
      </c>
      <c r="D291" s="4"/>
    </row>
    <row r="292" spans="1:4" s="1" customFormat="1" ht="34.5" customHeight="1">
      <c r="A292" s="4">
        <v>290</v>
      </c>
      <c r="B292" s="4" t="str">
        <f>"36962022012611105713345"</f>
        <v>36962022012611105713345</v>
      </c>
      <c r="C292" s="4" t="str">
        <f>"林昌正"</f>
        <v>林昌正</v>
      </c>
      <c r="D292" s="4"/>
    </row>
    <row r="293" spans="1:4" s="1" customFormat="1" ht="34.5" customHeight="1">
      <c r="A293" s="4">
        <v>291</v>
      </c>
      <c r="B293" s="4" t="str">
        <f>"36962022012611334113405"</f>
        <v>36962022012611334113405</v>
      </c>
      <c r="C293" s="4" t="str">
        <f>"王建树"</f>
        <v>王建树</v>
      </c>
      <c r="D293" s="4"/>
    </row>
    <row r="294" spans="1:4" s="1" customFormat="1" ht="34.5" customHeight="1">
      <c r="A294" s="4">
        <v>292</v>
      </c>
      <c r="B294" s="4" t="str">
        <f>"36962022012612063113494"</f>
        <v>36962022012612063113494</v>
      </c>
      <c r="C294" s="4" t="str">
        <f>"陈永锋"</f>
        <v>陈永锋</v>
      </c>
      <c r="D294" s="4"/>
    </row>
    <row r="295" spans="1:4" s="1" customFormat="1" ht="34.5" customHeight="1">
      <c r="A295" s="4">
        <v>293</v>
      </c>
      <c r="B295" s="4" t="str">
        <f>"36962022012612283413544"</f>
        <v>36962022012612283413544</v>
      </c>
      <c r="C295" s="4" t="str">
        <f>"王子芯"</f>
        <v>王子芯</v>
      </c>
      <c r="D295" s="4"/>
    </row>
    <row r="296" spans="1:4" s="1" customFormat="1" ht="34.5" customHeight="1">
      <c r="A296" s="4">
        <v>294</v>
      </c>
      <c r="B296" s="4" t="str">
        <f>"36962022012613461413749"</f>
        <v>36962022012613461413749</v>
      </c>
      <c r="C296" s="4" t="str">
        <f>"王冠"</f>
        <v>王冠</v>
      </c>
      <c r="D296" s="4"/>
    </row>
    <row r="297" spans="1:4" s="1" customFormat="1" ht="34.5" customHeight="1">
      <c r="A297" s="4">
        <v>295</v>
      </c>
      <c r="B297" s="4" t="str">
        <f>"36962022012614344813864"</f>
        <v>36962022012614344813864</v>
      </c>
      <c r="C297" s="4" t="str">
        <f>"陆冬美"</f>
        <v>陆冬美</v>
      </c>
      <c r="D297" s="4"/>
    </row>
    <row r="298" spans="1:4" s="1" customFormat="1" ht="34.5" customHeight="1">
      <c r="A298" s="4">
        <v>296</v>
      </c>
      <c r="B298" s="4" t="str">
        <f>"36962022012615055713965"</f>
        <v>36962022012615055713965</v>
      </c>
      <c r="C298" s="4" t="str">
        <f>"方伟涛"</f>
        <v>方伟涛</v>
      </c>
      <c r="D298" s="4"/>
    </row>
    <row r="299" spans="1:4" s="1" customFormat="1" ht="34.5" customHeight="1">
      <c r="A299" s="4">
        <v>297</v>
      </c>
      <c r="B299" s="4" t="str">
        <f>"36962022012615222414021"</f>
        <v>36962022012615222414021</v>
      </c>
      <c r="C299" s="4" t="str">
        <f>"刘丽萍"</f>
        <v>刘丽萍</v>
      </c>
      <c r="D299" s="4"/>
    </row>
    <row r="300" spans="1:4" s="1" customFormat="1" ht="34.5" customHeight="1">
      <c r="A300" s="4">
        <v>298</v>
      </c>
      <c r="B300" s="4" t="str">
        <f>"36962022012615335714060"</f>
        <v>36962022012615335714060</v>
      </c>
      <c r="C300" s="4" t="str">
        <f>"王春烺"</f>
        <v>王春烺</v>
      </c>
      <c r="D300" s="4"/>
    </row>
    <row r="301" spans="1:4" s="1" customFormat="1" ht="34.5" customHeight="1">
      <c r="A301" s="4">
        <v>299</v>
      </c>
      <c r="B301" s="4" t="str">
        <f>"36962022012616002914139"</f>
        <v>36962022012616002914139</v>
      </c>
      <c r="C301" s="4" t="str">
        <f>"郭廉升"</f>
        <v>郭廉升</v>
      </c>
      <c r="D301" s="4"/>
    </row>
    <row r="302" spans="1:4" s="1" customFormat="1" ht="34.5" customHeight="1">
      <c r="A302" s="4">
        <v>300</v>
      </c>
      <c r="B302" s="4" t="str">
        <f>"36962022012616450614285"</f>
        <v>36962022012616450614285</v>
      </c>
      <c r="C302" s="4" t="str">
        <f>"黎娜"</f>
        <v>黎娜</v>
      </c>
      <c r="D302" s="4"/>
    </row>
    <row r="303" spans="1:4" s="1" customFormat="1" ht="34.5" customHeight="1">
      <c r="A303" s="4">
        <v>301</v>
      </c>
      <c r="B303" s="4" t="str">
        <f>"36962022012617162214334"</f>
        <v>36962022012617162214334</v>
      </c>
      <c r="C303" s="4" t="str">
        <f>"王俊越"</f>
        <v>王俊越</v>
      </c>
      <c r="D303" s="4"/>
    </row>
    <row r="304" spans="1:4" s="1" customFormat="1" ht="34.5" customHeight="1">
      <c r="A304" s="4">
        <v>302</v>
      </c>
      <c r="B304" s="4" t="str">
        <f>"36962022012617201414339"</f>
        <v>36962022012617201414339</v>
      </c>
      <c r="C304" s="4" t="str">
        <f>"童钰嘉"</f>
        <v>童钰嘉</v>
      </c>
      <c r="D304" s="4"/>
    </row>
    <row r="305" spans="1:4" s="1" customFormat="1" ht="34.5" customHeight="1">
      <c r="A305" s="4">
        <v>303</v>
      </c>
      <c r="B305" s="4" t="str">
        <f>"36962022012618323014372"</f>
        <v>36962022012618323014372</v>
      </c>
      <c r="C305" s="4" t="str">
        <f>"黎莉云"</f>
        <v>黎莉云</v>
      </c>
      <c r="D305" s="4"/>
    </row>
    <row r="306" spans="1:4" s="1" customFormat="1" ht="34.5" customHeight="1">
      <c r="A306" s="4">
        <v>304</v>
      </c>
      <c r="B306" s="4" t="str">
        <f>"36962022012619561114412"</f>
        <v>36962022012619561114412</v>
      </c>
      <c r="C306" s="4" t="str">
        <f>"赵汉坤"</f>
        <v>赵汉坤</v>
      </c>
      <c r="D306" s="4"/>
    </row>
    <row r="307" spans="1:4" s="1" customFormat="1" ht="34.5" customHeight="1">
      <c r="A307" s="4">
        <v>305</v>
      </c>
      <c r="B307" s="4" t="str">
        <f>"36962022012620131614421"</f>
        <v>36962022012620131614421</v>
      </c>
      <c r="C307" s="4" t="str">
        <f>"刘健"</f>
        <v>刘健</v>
      </c>
      <c r="D307" s="4"/>
    </row>
    <row r="308" spans="1:4" s="1" customFormat="1" ht="34.5" customHeight="1">
      <c r="A308" s="4">
        <v>306</v>
      </c>
      <c r="B308" s="4" t="str">
        <f>"36962022012620580014446"</f>
        <v>36962022012620580014446</v>
      </c>
      <c r="C308" s="4" t="str">
        <f>"邢俏厅"</f>
        <v>邢俏厅</v>
      </c>
      <c r="D308" s="4"/>
    </row>
    <row r="309" spans="1:4" s="1" customFormat="1" ht="34.5" customHeight="1">
      <c r="A309" s="4">
        <v>307</v>
      </c>
      <c r="B309" s="4" t="str">
        <f>"36962022012621035714450"</f>
        <v>36962022012621035714450</v>
      </c>
      <c r="C309" s="4" t="str">
        <f>"周月"</f>
        <v>周月</v>
      </c>
      <c r="D309" s="4"/>
    </row>
    <row r="310" spans="1:4" s="1" customFormat="1" ht="34.5" customHeight="1">
      <c r="A310" s="4">
        <v>308</v>
      </c>
      <c r="B310" s="4" t="str">
        <f>"36962022012621402914473"</f>
        <v>36962022012621402914473</v>
      </c>
      <c r="C310" s="4" t="str">
        <f>"李杭"</f>
        <v>李杭</v>
      </c>
      <c r="D310" s="4"/>
    </row>
    <row r="311" spans="1:4" s="1" customFormat="1" ht="34.5" customHeight="1">
      <c r="A311" s="4">
        <v>309</v>
      </c>
      <c r="B311" s="4" t="str">
        <f>"36962022012621541814486"</f>
        <v>36962022012621541814486</v>
      </c>
      <c r="C311" s="4" t="str">
        <f>"谢玉灿"</f>
        <v>谢玉灿</v>
      </c>
      <c r="D311" s="4"/>
    </row>
    <row r="312" spans="1:4" s="1" customFormat="1" ht="34.5" customHeight="1">
      <c r="A312" s="4">
        <v>310</v>
      </c>
      <c r="B312" s="4" t="str">
        <f>"36962022012622154314503"</f>
        <v>36962022012622154314503</v>
      </c>
      <c r="C312" s="4" t="str">
        <f>"林青虹"</f>
        <v>林青虹</v>
      </c>
      <c r="D312" s="4"/>
    </row>
    <row r="313" spans="1:4" s="1" customFormat="1" ht="34.5" customHeight="1">
      <c r="A313" s="4">
        <v>311</v>
      </c>
      <c r="B313" s="4" t="str">
        <f>"36962022012622231214509"</f>
        <v>36962022012622231214509</v>
      </c>
      <c r="C313" s="4" t="str">
        <f>"王诗皓"</f>
        <v>王诗皓</v>
      </c>
      <c r="D313" s="4"/>
    </row>
    <row r="314" spans="1:4" s="1" customFormat="1" ht="34.5" customHeight="1">
      <c r="A314" s="4">
        <v>312</v>
      </c>
      <c r="B314" s="4" t="str">
        <f>"36962022012622495514526"</f>
        <v>36962022012622495514526</v>
      </c>
      <c r="C314" s="4" t="str">
        <f>"何伟泽"</f>
        <v>何伟泽</v>
      </c>
      <c r="D314" s="4"/>
    </row>
    <row r="315" spans="1:4" s="1" customFormat="1" ht="34.5" customHeight="1">
      <c r="A315" s="4">
        <v>313</v>
      </c>
      <c r="B315" s="4" t="str">
        <f>"36962022012623055014536"</f>
        <v>36962022012623055014536</v>
      </c>
      <c r="C315" s="4" t="str">
        <f>"黄春丽"</f>
        <v>黄春丽</v>
      </c>
      <c r="D315" s="4"/>
    </row>
    <row r="316" spans="1:4" s="1" customFormat="1" ht="34.5" customHeight="1">
      <c r="A316" s="4">
        <v>314</v>
      </c>
      <c r="B316" s="4" t="str">
        <f>"36962022012623163514542"</f>
        <v>36962022012623163514542</v>
      </c>
      <c r="C316" s="4" t="str">
        <f>"张佳婧"</f>
        <v>张佳婧</v>
      </c>
      <c r="D316" s="4"/>
    </row>
    <row r="317" spans="1:4" s="1" customFormat="1" ht="34.5" customHeight="1">
      <c r="A317" s="4">
        <v>315</v>
      </c>
      <c r="B317" s="4" t="str">
        <f>"36962022012700044214557"</f>
        <v>36962022012700044214557</v>
      </c>
      <c r="C317" s="4" t="str">
        <f>"林娇丽"</f>
        <v>林娇丽</v>
      </c>
      <c r="D317" s="4"/>
    </row>
    <row r="318" spans="1:4" s="1" customFormat="1" ht="34.5" customHeight="1">
      <c r="A318" s="4">
        <v>316</v>
      </c>
      <c r="B318" s="4" t="str">
        <f>"36962022012700262314564"</f>
        <v>36962022012700262314564</v>
      </c>
      <c r="C318" s="4" t="str">
        <f>"陈梓锋"</f>
        <v>陈梓锋</v>
      </c>
      <c r="D318" s="4"/>
    </row>
    <row r="319" spans="1:4" s="1" customFormat="1" ht="34.5" customHeight="1">
      <c r="A319" s="4">
        <v>317</v>
      </c>
      <c r="B319" s="4" t="str">
        <f>"36962022012700295214565"</f>
        <v>36962022012700295214565</v>
      </c>
      <c r="C319" s="4" t="str">
        <f>"李泳琪"</f>
        <v>李泳琪</v>
      </c>
      <c r="D319" s="4"/>
    </row>
    <row r="320" spans="1:4" s="1" customFormat="1" ht="34.5" customHeight="1">
      <c r="A320" s="4">
        <v>318</v>
      </c>
      <c r="B320" s="4" t="str">
        <f>"36962022012708431214599"</f>
        <v>36962022012708431214599</v>
      </c>
      <c r="C320" s="4" t="str">
        <f>"曹泽文"</f>
        <v>曹泽文</v>
      </c>
      <c r="D320" s="4"/>
    </row>
    <row r="321" spans="1:4" s="1" customFormat="1" ht="34.5" customHeight="1">
      <c r="A321" s="4">
        <v>319</v>
      </c>
      <c r="B321" s="4" t="str">
        <f>"36962022012708501614602"</f>
        <v>36962022012708501614602</v>
      </c>
      <c r="C321" s="4" t="str">
        <f>"卢昱帆"</f>
        <v>卢昱帆</v>
      </c>
      <c r="D321" s="4"/>
    </row>
    <row r="322" spans="1:4" s="1" customFormat="1" ht="34.5" customHeight="1">
      <c r="A322" s="4">
        <v>320</v>
      </c>
      <c r="B322" s="4" t="str">
        <f>"36962022012709112514626"</f>
        <v>36962022012709112514626</v>
      </c>
      <c r="C322" s="4" t="str">
        <f>"潘思颖"</f>
        <v>潘思颖</v>
      </c>
      <c r="D322" s="4"/>
    </row>
    <row r="323" spans="1:4" s="1" customFormat="1" ht="34.5" customHeight="1">
      <c r="A323" s="4">
        <v>321</v>
      </c>
      <c r="B323" s="4" t="str">
        <f>"36962022012709314914647"</f>
        <v>36962022012709314914647</v>
      </c>
      <c r="C323" s="4" t="str">
        <f>"李燕燕"</f>
        <v>李燕燕</v>
      </c>
      <c r="D323" s="4"/>
    </row>
    <row r="324" spans="1:4" s="1" customFormat="1" ht="34.5" customHeight="1">
      <c r="A324" s="4">
        <v>322</v>
      </c>
      <c r="B324" s="4" t="str">
        <f>"36962022012709424614665"</f>
        <v>36962022012709424614665</v>
      </c>
      <c r="C324" s="4" t="str">
        <f>"何红艳"</f>
        <v>何红艳</v>
      </c>
      <c r="D324" s="4"/>
    </row>
    <row r="325" spans="1:4" s="1" customFormat="1" ht="34.5" customHeight="1">
      <c r="A325" s="4">
        <v>323</v>
      </c>
      <c r="B325" s="4" t="str">
        <f>"36962022012709550214683"</f>
        <v>36962022012709550214683</v>
      </c>
      <c r="C325" s="4" t="str">
        <f>"高宇"</f>
        <v>高宇</v>
      </c>
      <c r="D325" s="4"/>
    </row>
    <row r="326" spans="1:4" s="1" customFormat="1" ht="34.5" customHeight="1">
      <c r="A326" s="4">
        <v>324</v>
      </c>
      <c r="B326" s="4" t="str">
        <f>"36962022012710424114744"</f>
        <v>36962022012710424114744</v>
      </c>
      <c r="C326" s="4" t="str">
        <f>"王孟倩"</f>
        <v>王孟倩</v>
      </c>
      <c r="D326" s="4"/>
    </row>
    <row r="327" spans="1:4" s="1" customFormat="1" ht="34.5" customHeight="1">
      <c r="A327" s="4">
        <v>325</v>
      </c>
      <c r="B327" s="4" t="str">
        <f>"36962022012711152614777"</f>
        <v>36962022012711152614777</v>
      </c>
      <c r="C327" s="4" t="str">
        <f>"吴体雲"</f>
        <v>吴体雲</v>
      </c>
      <c r="D327" s="4"/>
    </row>
    <row r="328" spans="1:4" s="1" customFormat="1" ht="34.5" customHeight="1">
      <c r="A328" s="4">
        <v>326</v>
      </c>
      <c r="B328" s="4" t="str">
        <f>"36962022012712323814862"</f>
        <v>36962022012712323814862</v>
      </c>
      <c r="C328" s="4" t="str">
        <f>"李慧霖"</f>
        <v>李慧霖</v>
      </c>
      <c r="D328" s="4"/>
    </row>
    <row r="329" spans="1:4" s="1" customFormat="1" ht="34.5" customHeight="1">
      <c r="A329" s="4">
        <v>327</v>
      </c>
      <c r="B329" s="4" t="str">
        <f>"36962022012712494314877"</f>
        <v>36962022012712494314877</v>
      </c>
      <c r="C329" s="4" t="str">
        <f>"周奠海"</f>
        <v>周奠海</v>
      </c>
      <c r="D329" s="4"/>
    </row>
    <row r="330" spans="1:4" s="1" customFormat="1" ht="34.5" customHeight="1">
      <c r="A330" s="4">
        <v>328</v>
      </c>
      <c r="B330" s="4" t="str">
        <f>"36962022012714374414969"</f>
        <v>36962022012714374414969</v>
      </c>
      <c r="C330" s="4" t="str">
        <f>"羊庆恩"</f>
        <v>羊庆恩</v>
      </c>
      <c r="D330" s="4"/>
    </row>
    <row r="331" spans="1:4" s="1" customFormat="1" ht="34.5" customHeight="1">
      <c r="A331" s="4">
        <v>329</v>
      </c>
      <c r="B331" s="4" t="str">
        <f>"36962022012714393914971"</f>
        <v>36962022012714393914971</v>
      </c>
      <c r="C331" s="4" t="str">
        <f>"李万天"</f>
        <v>李万天</v>
      </c>
      <c r="D331" s="4"/>
    </row>
    <row r="332" spans="1:4" s="1" customFormat="1" ht="34.5" customHeight="1">
      <c r="A332" s="4">
        <v>330</v>
      </c>
      <c r="B332" s="4" t="str">
        <f>"36962022012715021314999"</f>
        <v>36962022012715021314999</v>
      </c>
      <c r="C332" s="4" t="str">
        <f>"符慧瑾"</f>
        <v>符慧瑾</v>
      </c>
      <c r="D332" s="4"/>
    </row>
    <row r="333" spans="1:4" s="1" customFormat="1" ht="34.5" customHeight="1">
      <c r="A333" s="4">
        <v>331</v>
      </c>
      <c r="B333" s="4" t="str">
        <f>"36962022012715392015039"</f>
        <v>36962022012715392015039</v>
      </c>
      <c r="C333" s="4" t="str">
        <f>"朱敏"</f>
        <v>朱敏</v>
      </c>
      <c r="D333" s="4"/>
    </row>
    <row r="334" spans="1:4" s="1" customFormat="1" ht="34.5" customHeight="1">
      <c r="A334" s="4">
        <v>332</v>
      </c>
      <c r="B334" s="4" t="str">
        <f>"36962022012716210515082"</f>
        <v>36962022012716210515082</v>
      </c>
      <c r="C334" s="4" t="str">
        <f>"郑心勝"</f>
        <v>郑心勝</v>
      </c>
      <c r="D334" s="4"/>
    </row>
    <row r="335" spans="1:4" s="1" customFormat="1" ht="34.5" customHeight="1">
      <c r="A335" s="4">
        <v>333</v>
      </c>
      <c r="B335" s="4" t="str">
        <f>"36962022012717174515151"</f>
        <v>36962022012717174515151</v>
      </c>
      <c r="C335" s="4" t="str">
        <f>"纪定艳"</f>
        <v>纪定艳</v>
      </c>
      <c r="D335" s="4"/>
    </row>
    <row r="336" spans="1:4" s="1" customFormat="1" ht="34.5" customHeight="1">
      <c r="A336" s="4">
        <v>334</v>
      </c>
      <c r="B336" s="4" t="str">
        <f>"36962022012717371315175"</f>
        <v>36962022012717371315175</v>
      </c>
      <c r="C336" s="4" t="str">
        <f>"张秀娟"</f>
        <v>张秀娟</v>
      </c>
      <c r="D336" s="4"/>
    </row>
    <row r="337" spans="1:4" s="1" customFormat="1" ht="34.5" customHeight="1">
      <c r="A337" s="4">
        <v>335</v>
      </c>
      <c r="B337" s="4" t="str">
        <f>"36962022012719310015295"</f>
        <v>36962022012719310015295</v>
      </c>
      <c r="C337" s="4" t="str">
        <f>"黄循年"</f>
        <v>黄循年</v>
      </c>
      <c r="D337" s="4"/>
    </row>
    <row r="338" spans="1:4" s="1" customFormat="1" ht="34.5" customHeight="1">
      <c r="A338" s="4">
        <v>336</v>
      </c>
      <c r="B338" s="4" t="str">
        <f>"36962022012719374415305"</f>
        <v>36962022012719374415305</v>
      </c>
      <c r="C338" s="4" t="str">
        <f>"尚蒙"</f>
        <v>尚蒙</v>
      </c>
      <c r="D338" s="4"/>
    </row>
    <row r="339" spans="1:4" s="1" customFormat="1" ht="34.5" customHeight="1">
      <c r="A339" s="4">
        <v>337</v>
      </c>
      <c r="B339" s="4" t="str">
        <f>"36962022012720195215342"</f>
        <v>36962022012720195215342</v>
      </c>
      <c r="C339" s="4" t="str">
        <f>"陈远风"</f>
        <v>陈远风</v>
      </c>
      <c r="D339" s="4"/>
    </row>
    <row r="340" spans="1:4" s="1" customFormat="1" ht="34.5" customHeight="1">
      <c r="A340" s="4">
        <v>338</v>
      </c>
      <c r="B340" s="4" t="str">
        <f>"36962022012720204315344"</f>
        <v>36962022012720204315344</v>
      </c>
      <c r="C340" s="4" t="str">
        <f>"邓文婉"</f>
        <v>邓文婉</v>
      </c>
      <c r="D340" s="4"/>
    </row>
    <row r="341" spans="1:4" s="1" customFormat="1" ht="34.5" customHeight="1">
      <c r="A341" s="4">
        <v>339</v>
      </c>
      <c r="B341" s="4" t="str">
        <f>"36962022012720584615384"</f>
        <v>36962022012720584615384</v>
      </c>
      <c r="C341" s="4" t="str">
        <f>"林惠玲"</f>
        <v>林惠玲</v>
      </c>
      <c r="D341" s="4"/>
    </row>
    <row r="342" spans="1:4" s="1" customFormat="1" ht="34.5" customHeight="1">
      <c r="A342" s="4">
        <v>340</v>
      </c>
      <c r="B342" s="4" t="str">
        <f>"36962022012721244715411"</f>
        <v>36962022012721244715411</v>
      </c>
      <c r="C342" s="4" t="str">
        <f>"刘雪子"</f>
        <v>刘雪子</v>
      </c>
      <c r="D342" s="4"/>
    </row>
    <row r="343" spans="1:4" s="1" customFormat="1" ht="34.5" customHeight="1">
      <c r="A343" s="4">
        <v>341</v>
      </c>
      <c r="B343" s="4" t="str">
        <f>"36962022012722141915465"</f>
        <v>36962022012722141915465</v>
      </c>
      <c r="C343" s="4" t="str">
        <f>"陈太汝"</f>
        <v>陈太汝</v>
      </c>
      <c r="D343" s="4"/>
    </row>
    <row r="344" spans="1:4" s="1" customFormat="1" ht="34.5" customHeight="1">
      <c r="A344" s="4">
        <v>342</v>
      </c>
      <c r="B344" s="4" t="str">
        <f>"36962022012722203215471"</f>
        <v>36962022012722203215471</v>
      </c>
      <c r="C344" s="4" t="str">
        <f>"凌明斡"</f>
        <v>凌明斡</v>
      </c>
      <c r="D344" s="4"/>
    </row>
    <row r="345" spans="1:4" s="1" customFormat="1" ht="34.5" customHeight="1">
      <c r="A345" s="4">
        <v>343</v>
      </c>
      <c r="B345" s="4" t="str">
        <f>"36962022012723325715535"</f>
        <v>36962022012723325715535</v>
      </c>
      <c r="C345" s="4" t="str">
        <f>"吴小燕"</f>
        <v>吴小燕</v>
      </c>
      <c r="D345" s="4"/>
    </row>
    <row r="346" spans="1:4" s="1" customFormat="1" ht="34.5" customHeight="1">
      <c r="A346" s="4">
        <v>344</v>
      </c>
      <c r="B346" s="4" t="str">
        <f>"36962022012723334215537"</f>
        <v>36962022012723334215537</v>
      </c>
      <c r="C346" s="4" t="str">
        <f>"张岚"</f>
        <v>张岚</v>
      </c>
      <c r="D346" s="4"/>
    </row>
    <row r="347" spans="1:4" s="1" customFormat="1" ht="34.5" customHeight="1">
      <c r="A347" s="4">
        <v>345</v>
      </c>
      <c r="B347" s="4" t="str">
        <f>"36962022012723381615541"</f>
        <v>36962022012723381615541</v>
      </c>
      <c r="C347" s="4" t="str">
        <f>"文王康"</f>
        <v>文王康</v>
      </c>
      <c r="D347" s="4"/>
    </row>
    <row r="348" spans="1:4" s="1" customFormat="1" ht="34.5" customHeight="1">
      <c r="A348" s="4">
        <v>346</v>
      </c>
      <c r="B348" s="4" t="str">
        <f>"36962022012723455415546"</f>
        <v>36962022012723455415546</v>
      </c>
      <c r="C348" s="4" t="str">
        <f>"林琳琅"</f>
        <v>林琳琅</v>
      </c>
      <c r="D348" s="4"/>
    </row>
    <row r="349" spans="1:4" s="1" customFormat="1" ht="34.5" customHeight="1">
      <c r="A349" s="4">
        <v>347</v>
      </c>
      <c r="B349" s="4" t="str">
        <f>"36962022012805212815585"</f>
        <v>36962022012805212815585</v>
      </c>
      <c r="C349" s="4" t="str">
        <f>"王振微"</f>
        <v>王振微</v>
      </c>
      <c r="D349" s="4"/>
    </row>
    <row r="350" spans="1:4" s="1" customFormat="1" ht="34.5" customHeight="1">
      <c r="A350" s="4">
        <v>348</v>
      </c>
      <c r="B350" s="4" t="str">
        <f>"36962022012807130715588"</f>
        <v>36962022012807130715588</v>
      </c>
      <c r="C350" s="4" t="str">
        <f>"符方美"</f>
        <v>符方美</v>
      </c>
      <c r="D350" s="4"/>
    </row>
    <row r="351" spans="1:4" s="1" customFormat="1" ht="34.5" customHeight="1">
      <c r="A351" s="4">
        <v>349</v>
      </c>
      <c r="B351" s="4" t="str">
        <f>"36962022012807472215595"</f>
        <v>36962022012807472215595</v>
      </c>
      <c r="C351" s="4" t="str">
        <f>"王川文"</f>
        <v>王川文</v>
      </c>
      <c r="D351" s="4"/>
    </row>
    <row r="352" spans="1:4" s="1" customFormat="1" ht="34.5" customHeight="1">
      <c r="A352" s="4">
        <v>350</v>
      </c>
      <c r="B352" s="4" t="str">
        <f>"36962022012808510615633"</f>
        <v>36962022012808510615633</v>
      </c>
      <c r="C352" s="4" t="str">
        <f>"刘柄"</f>
        <v>刘柄</v>
      </c>
      <c r="D352" s="4"/>
    </row>
    <row r="353" spans="1:4" s="1" customFormat="1" ht="34.5" customHeight="1">
      <c r="A353" s="4">
        <v>351</v>
      </c>
      <c r="B353" s="4" t="str">
        <f>"36962022012809081915652"</f>
        <v>36962022012809081915652</v>
      </c>
      <c r="C353" s="4" t="str">
        <f>"李嘉欣"</f>
        <v>李嘉欣</v>
      </c>
      <c r="D353" s="4"/>
    </row>
    <row r="354" spans="1:4" s="1" customFormat="1" ht="34.5" customHeight="1">
      <c r="A354" s="4">
        <v>352</v>
      </c>
      <c r="B354" s="4" t="str">
        <f>"36962022012809270615670"</f>
        <v>36962022012809270615670</v>
      </c>
      <c r="C354" s="4" t="str">
        <f>"周梦婷"</f>
        <v>周梦婷</v>
      </c>
      <c r="D354" s="4"/>
    </row>
    <row r="355" spans="1:4" s="1" customFormat="1" ht="34.5" customHeight="1">
      <c r="A355" s="4">
        <v>353</v>
      </c>
      <c r="B355" s="4" t="str">
        <f>"36962022012809532915688"</f>
        <v>36962022012809532915688</v>
      </c>
      <c r="C355" s="4" t="str">
        <f>"吴超凡"</f>
        <v>吴超凡</v>
      </c>
      <c r="D355" s="4"/>
    </row>
    <row r="356" spans="1:4" s="1" customFormat="1" ht="34.5" customHeight="1">
      <c r="A356" s="4">
        <v>354</v>
      </c>
      <c r="B356" s="4" t="str">
        <f>"36962022012810111215709"</f>
        <v>36962022012810111215709</v>
      </c>
      <c r="C356" s="4" t="str">
        <f>"赵文珍"</f>
        <v>赵文珍</v>
      </c>
      <c r="D356" s="4"/>
    </row>
    <row r="357" spans="1:4" s="1" customFormat="1" ht="34.5" customHeight="1">
      <c r="A357" s="4">
        <v>355</v>
      </c>
      <c r="B357" s="4" t="str">
        <f>"36962022012810304815734"</f>
        <v>36962022012810304815734</v>
      </c>
      <c r="C357" s="4" t="str">
        <f>"赵明慧"</f>
        <v>赵明慧</v>
      </c>
      <c r="D357" s="4"/>
    </row>
    <row r="358" spans="1:4" s="1" customFormat="1" ht="34.5" customHeight="1">
      <c r="A358" s="4">
        <v>356</v>
      </c>
      <c r="B358" s="4" t="str">
        <f>"36962022012810451315760"</f>
        <v>36962022012810451315760</v>
      </c>
      <c r="C358" s="4" t="str">
        <f>"邢宸"</f>
        <v>邢宸</v>
      </c>
      <c r="D358" s="4"/>
    </row>
    <row r="359" spans="1:4" s="1" customFormat="1" ht="34.5" customHeight="1">
      <c r="A359" s="4">
        <v>357</v>
      </c>
      <c r="B359" s="4" t="str">
        <f>"36962022012811313215818"</f>
        <v>36962022012811313215818</v>
      </c>
      <c r="C359" s="4" t="str">
        <f>"刘幸智"</f>
        <v>刘幸智</v>
      </c>
      <c r="D359" s="4"/>
    </row>
    <row r="360" spans="1:4" s="1" customFormat="1" ht="34.5" customHeight="1">
      <c r="A360" s="4">
        <v>358</v>
      </c>
      <c r="B360" s="4" t="str">
        <f>"36962022012811374615828"</f>
        <v>36962022012811374615828</v>
      </c>
      <c r="C360" s="4" t="str">
        <f>"吴爱丽"</f>
        <v>吴爱丽</v>
      </c>
      <c r="D360" s="4"/>
    </row>
    <row r="361" spans="1:4" s="1" customFormat="1" ht="34.5" customHeight="1">
      <c r="A361" s="4">
        <v>359</v>
      </c>
      <c r="B361" s="4" t="str">
        <f>"3696202201221012375606"</f>
        <v>3696202201221012375606</v>
      </c>
      <c r="C361" s="4" t="str">
        <f>"郑东婷"</f>
        <v>郑东婷</v>
      </c>
      <c r="D361" s="4"/>
    </row>
    <row r="362" spans="1:4" s="1" customFormat="1" ht="34.5" customHeight="1">
      <c r="A362" s="4">
        <v>360</v>
      </c>
      <c r="B362" s="4" t="str">
        <f>"3696202201221137465802"</f>
        <v>3696202201221137465802</v>
      </c>
      <c r="C362" s="4" t="str">
        <f>"羊声扬"</f>
        <v>羊声扬</v>
      </c>
      <c r="D362" s="4"/>
    </row>
    <row r="363" spans="1:4" s="1" customFormat="1" ht="34.5" customHeight="1">
      <c r="A363" s="4">
        <v>361</v>
      </c>
      <c r="B363" s="4" t="str">
        <f>"3696202201221258235908"</f>
        <v>3696202201221258235908</v>
      </c>
      <c r="C363" s="4" t="str">
        <f>"金婧雯"</f>
        <v>金婧雯</v>
      </c>
      <c r="D363" s="4"/>
    </row>
    <row r="364" spans="1:4" s="1" customFormat="1" ht="34.5" customHeight="1">
      <c r="A364" s="4">
        <v>362</v>
      </c>
      <c r="B364" s="4" t="str">
        <f>"3696202201221416196020"</f>
        <v>3696202201221416196020</v>
      </c>
      <c r="C364" s="4" t="str">
        <f>"傅薇"</f>
        <v>傅薇</v>
      </c>
      <c r="D364" s="4"/>
    </row>
    <row r="365" spans="1:4" s="1" customFormat="1" ht="34.5" customHeight="1">
      <c r="A365" s="4">
        <v>363</v>
      </c>
      <c r="B365" s="4" t="str">
        <f>"3696202201221634416189"</f>
        <v>3696202201221634416189</v>
      </c>
      <c r="C365" s="4" t="str">
        <f>"周永文"</f>
        <v>周永文</v>
      </c>
      <c r="D365" s="4"/>
    </row>
    <row r="366" spans="1:4" s="1" customFormat="1" ht="34.5" customHeight="1">
      <c r="A366" s="4">
        <v>364</v>
      </c>
      <c r="B366" s="4" t="str">
        <f>"3696202201221645396198"</f>
        <v>3696202201221645396198</v>
      </c>
      <c r="C366" s="4" t="str">
        <f>"谢哲"</f>
        <v>谢哲</v>
      </c>
      <c r="D366" s="4"/>
    </row>
    <row r="367" spans="1:4" s="1" customFormat="1" ht="34.5" customHeight="1">
      <c r="A367" s="4">
        <v>365</v>
      </c>
      <c r="B367" s="4" t="str">
        <f>"3696202201221717106235"</f>
        <v>3696202201221717106235</v>
      </c>
      <c r="C367" s="4" t="str">
        <f>"邢芝"</f>
        <v>邢芝</v>
      </c>
      <c r="D367" s="4"/>
    </row>
    <row r="368" spans="1:4" s="1" customFormat="1" ht="34.5" customHeight="1">
      <c r="A368" s="4">
        <v>366</v>
      </c>
      <c r="B368" s="4" t="str">
        <f>"3696202201221946356360"</f>
        <v>3696202201221946356360</v>
      </c>
      <c r="C368" s="4" t="str">
        <f>"李梦漪"</f>
        <v>李梦漪</v>
      </c>
      <c r="D368" s="4"/>
    </row>
    <row r="369" spans="1:4" s="1" customFormat="1" ht="34.5" customHeight="1">
      <c r="A369" s="4">
        <v>367</v>
      </c>
      <c r="B369" s="4" t="str">
        <f>"3696202201222037076400"</f>
        <v>3696202201222037076400</v>
      </c>
      <c r="C369" s="4" t="str">
        <f>"秦澜"</f>
        <v>秦澜</v>
      </c>
      <c r="D369" s="4"/>
    </row>
    <row r="370" spans="1:4" s="1" customFormat="1" ht="34.5" customHeight="1">
      <c r="A370" s="4">
        <v>368</v>
      </c>
      <c r="B370" s="4" t="str">
        <f>"3696202201222220296491"</f>
        <v>3696202201222220296491</v>
      </c>
      <c r="C370" s="4" t="str">
        <f>"王晓晶"</f>
        <v>王晓晶</v>
      </c>
      <c r="D370" s="4"/>
    </row>
    <row r="371" spans="1:4" s="1" customFormat="1" ht="34.5" customHeight="1">
      <c r="A371" s="4">
        <v>369</v>
      </c>
      <c r="B371" s="4" t="str">
        <f>"3696202201231039446658"</f>
        <v>3696202201231039446658</v>
      </c>
      <c r="C371" s="4" t="str">
        <f>"王发顺"</f>
        <v>王发顺</v>
      </c>
      <c r="D371" s="4"/>
    </row>
    <row r="372" spans="1:4" s="1" customFormat="1" ht="34.5" customHeight="1">
      <c r="A372" s="4">
        <v>370</v>
      </c>
      <c r="B372" s="4" t="str">
        <f>"3696202201231103516672"</f>
        <v>3696202201231103516672</v>
      </c>
      <c r="C372" s="4" t="str">
        <f>"符丽艳"</f>
        <v>符丽艳</v>
      </c>
      <c r="D372" s="4"/>
    </row>
    <row r="373" spans="1:4" s="1" customFormat="1" ht="34.5" customHeight="1">
      <c r="A373" s="4">
        <v>371</v>
      </c>
      <c r="B373" s="4" t="str">
        <f>"3696202201231147206720"</f>
        <v>3696202201231147206720</v>
      </c>
      <c r="C373" s="4" t="str">
        <f>"李云蔚"</f>
        <v>李云蔚</v>
      </c>
      <c r="D373" s="4"/>
    </row>
    <row r="374" spans="1:4" s="1" customFormat="1" ht="34.5" customHeight="1">
      <c r="A374" s="4">
        <v>372</v>
      </c>
      <c r="B374" s="4" t="str">
        <f>"3696202201231434546848"</f>
        <v>3696202201231434546848</v>
      </c>
      <c r="C374" s="4" t="str">
        <f>"王琼利"</f>
        <v>王琼利</v>
      </c>
      <c r="D374" s="4"/>
    </row>
    <row r="375" spans="1:4" s="1" customFormat="1" ht="34.5" customHeight="1">
      <c r="A375" s="4">
        <v>373</v>
      </c>
      <c r="B375" s="4" t="str">
        <f>"3696202201231651266931"</f>
        <v>3696202201231651266931</v>
      </c>
      <c r="C375" s="4" t="str">
        <f>"何晓玲"</f>
        <v>何晓玲</v>
      </c>
      <c r="D375" s="4"/>
    </row>
    <row r="376" spans="1:4" s="1" customFormat="1" ht="34.5" customHeight="1">
      <c r="A376" s="4">
        <v>374</v>
      </c>
      <c r="B376" s="4" t="str">
        <f>"3696202201231748096975"</f>
        <v>3696202201231748096975</v>
      </c>
      <c r="C376" s="4" t="str">
        <f>"黎忠孝"</f>
        <v>黎忠孝</v>
      </c>
      <c r="D376" s="4"/>
    </row>
    <row r="377" spans="1:4" s="1" customFormat="1" ht="34.5" customHeight="1">
      <c r="A377" s="4">
        <v>375</v>
      </c>
      <c r="B377" s="4" t="str">
        <f>"3696202201231920567029"</f>
        <v>3696202201231920567029</v>
      </c>
      <c r="C377" s="4" t="str">
        <f>"张恒铭"</f>
        <v>张恒铭</v>
      </c>
      <c r="D377" s="4"/>
    </row>
    <row r="378" spans="1:4" s="1" customFormat="1" ht="34.5" customHeight="1">
      <c r="A378" s="4">
        <v>376</v>
      </c>
      <c r="B378" s="4" t="str">
        <f>"3696202201231923497031"</f>
        <v>3696202201231923497031</v>
      </c>
      <c r="C378" s="4" t="str">
        <f>"陈良刚"</f>
        <v>陈良刚</v>
      </c>
      <c r="D378" s="4"/>
    </row>
    <row r="379" spans="1:4" s="1" customFormat="1" ht="34.5" customHeight="1">
      <c r="A379" s="4">
        <v>377</v>
      </c>
      <c r="B379" s="4" t="str">
        <f>"3696202201240813357275"</f>
        <v>3696202201240813357275</v>
      </c>
      <c r="C379" s="4" t="str">
        <f>"苏静娴"</f>
        <v>苏静娴</v>
      </c>
      <c r="D379" s="4"/>
    </row>
    <row r="380" spans="1:4" s="1" customFormat="1" ht="34.5" customHeight="1">
      <c r="A380" s="4">
        <v>378</v>
      </c>
      <c r="B380" s="4" t="str">
        <f>"3696202201240819347288"</f>
        <v>3696202201240819347288</v>
      </c>
      <c r="C380" s="4" t="str">
        <f>"黄海娟"</f>
        <v>黄海娟</v>
      </c>
      <c r="D380" s="4"/>
    </row>
    <row r="381" spans="1:4" s="1" customFormat="1" ht="34.5" customHeight="1">
      <c r="A381" s="4">
        <v>379</v>
      </c>
      <c r="B381" s="4" t="str">
        <f>"3696202201240834467337"</f>
        <v>3696202201240834467337</v>
      </c>
      <c r="C381" s="4" t="str">
        <f>"吉巧玲"</f>
        <v>吉巧玲</v>
      </c>
      <c r="D381" s="4"/>
    </row>
    <row r="382" spans="1:4" s="1" customFormat="1" ht="34.5" customHeight="1">
      <c r="A382" s="4">
        <v>380</v>
      </c>
      <c r="B382" s="4" t="str">
        <f>"3696202201241008347957"</f>
        <v>3696202201241008347957</v>
      </c>
      <c r="C382" s="4" t="str">
        <f>"黄平"</f>
        <v>黄平</v>
      </c>
      <c r="D382" s="4"/>
    </row>
    <row r="383" spans="1:4" s="1" customFormat="1" ht="34.5" customHeight="1">
      <c r="A383" s="4">
        <v>381</v>
      </c>
      <c r="B383" s="4" t="str">
        <f>"3696202201241013377996"</f>
        <v>3696202201241013377996</v>
      </c>
      <c r="C383" s="4" t="str">
        <f>"钟植标"</f>
        <v>钟植标</v>
      </c>
      <c r="D383" s="4"/>
    </row>
    <row r="384" spans="1:4" s="1" customFormat="1" ht="34.5" customHeight="1">
      <c r="A384" s="4">
        <v>382</v>
      </c>
      <c r="B384" s="4" t="str">
        <f>"3696202201241024318078"</f>
        <v>3696202201241024318078</v>
      </c>
      <c r="C384" s="4" t="str">
        <f>"谭娜"</f>
        <v>谭娜</v>
      </c>
      <c r="D384" s="4"/>
    </row>
    <row r="385" spans="1:4" s="1" customFormat="1" ht="34.5" customHeight="1">
      <c r="A385" s="4">
        <v>383</v>
      </c>
      <c r="B385" s="4" t="str">
        <f>"3696202201241029138121"</f>
        <v>3696202201241029138121</v>
      </c>
      <c r="C385" s="4" t="str">
        <f>"黄童童"</f>
        <v>黄童童</v>
      </c>
      <c r="D385" s="4"/>
    </row>
    <row r="386" spans="1:4" s="1" customFormat="1" ht="34.5" customHeight="1">
      <c r="A386" s="4">
        <v>384</v>
      </c>
      <c r="B386" s="4" t="str">
        <f>"3696202201241037298182"</f>
        <v>3696202201241037298182</v>
      </c>
      <c r="C386" s="4" t="str">
        <f>"陈朝熙"</f>
        <v>陈朝熙</v>
      </c>
      <c r="D386" s="4"/>
    </row>
    <row r="387" spans="1:4" s="1" customFormat="1" ht="34.5" customHeight="1">
      <c r="A387" s="4">
        <v>385</v>
      </c>
      <c r="B387" s="4" t="str">
        <f>"3696202201241108078395"</f>
        <v>3696202201241108078395</v>
      </c>
      <c r="C387" s="4" t="str">
        <f>"李蕊"</f>
        <v>李蕊</v>
      </c>
      <c r="D387" s="4"/>
    </row>
    <row r="388" spans="1:4" s="1" customFormat="1" ht="34.5" customHeight="1">
      <c r="A388" s="4">
        <v>386</v>
      </c>
      <c r="B388" s="4" t="str">
        <f>"3696202201241110068412"</f>
        <v>3696202201241110068412</v>
      </c>
      <c r="C388" s="4" t="str">
        <f>"王雅文"</f>
        <v>王雅文</v>
      </c>
      <c r="D388" s="4"/>
    </row>
    <row r="389" spans="1:4" s="1" customFormat="1" ht="34.5" customHeight="1">
      <c r="A389" s="4">
        <v>387</v>
      </c>
      <c r="B389" s="4" t="str">
        <f>"3696202201241149588636"</f>
        <v>3696202201241149588636</v>
      </c>
      <c r="C389" s="4" t="str">
        <f>"陈玉倩"</f>
        <v>陈玉倩</v>
      </c>
      <c r="D389" s="4"/>
    </row>
    <row r="390" spans="1:4" s="1" customFormat="1" ht="34.5" customHeight="1">
      <c r="A390" s="4">
        <v>388</v>
      </c>
      <c r="B390" s="4" t="str">
        <f>"3696202201241301458941"</f>
        <v>3696202201241301458941</v>
      </c>
      <c r="C390" s="4" t="str">
        <f>"陈玉彩"</f>
        <v>陈玉彩</v>
      </c>
      <c r="D390" s="4"/>
    </row>
    <row r="391" spans="1:4" s="1" customFormat="1" ht="34.5" customHeight="1">
      <c r="A391" s="4">
        <v>389</v>
      </c>
      <c r="B391" s="4" t="str">
        <f>"3696202201241454299286"</f>
        <v>3696202201241454299286</v>
      </c>
      <c r="C391" s="4" t="str">
        <f>"孙玲芝"</f>
        <v>孙玲芝</v>
      </c>
      <c r="D391" s="4"/>
    </row>
    <row r="392" spans="1:4" s="1" customFormat="1" ht="34.5" customHeight="1">
      <c r="A392" s="4">
        <v>390</v>
      </c>
      <c r="B392" s="4" t="str">
        <f>"3696202201241514149381"</f>
        <v>3696202201241514149381</v>
      </c>
      <c r="C392" s="4" t="str">
        <f>"杨欣颖"</f>
        <v>杨欣颖</v>
      </c>
      <c r="D392" s="4"/>
    </row>
    <row r="393" spans="1:4" s="1" customFormat="1" ht="34.5" customHeight="1">
      <c r="A393" s="4">
        <v>391</v>
      </c>
      <c r="B393" s="4" t="str">
        <f>"3696202201241529589449"</f>
        <v>3696202201241529589449</v>
      </c>
      <c r="C393" s="4" t="str">
        <f>"周必超"</f>
        <v>周必超</v>
      </c>
      <c r="D393" s="4"/>
    </row>
    <row r="394" spans="1:4" s="1" customFormat="1" ht="34.5" customHeight="1">
      <c r="A394" s="4">
        <v>392</v>
      </c>
      <c r="B394" s="4" t="str">
        <f>"3696202201241624129642"</f>
        <v>3696202201241624129642</v>
      </c>
      <c r="C394" s="4" t="str">
        <f>"米云"</f>
        <v>米云</v>
      </c>
      <c r="D394" s="4"/>
    </row>
    <row r="395" spans="1:4" s="1" customFormat="1" ht="34.5" customHeight="1">
      <c r="A395" s="4">
        <v>393</v>
      </c>
      <c r="B395" s="4" t="str">
        <f>"36962022012420460810337"</f>
        <v>36962022012420460810337</v>
      </c>
      <c r="C395" s="4" t="str">
        <f>"严家德"</f>
        <v>严家德</v>
      </c>
      <c r="D395" s="4"/>
    </row>
    <row r="396" spans="1:4" s="1" customFormat="1" ht="34.5" customHeight="1">
      <c r="A396" s="4">
        <v>394</v>
      </c>
      <c r="B396" s="4" t="str">
        <f>"36962022012423114310650"</f>
        <v>36962022012423114310650</v>
      </c>
      <c r="C396" s="4" t="str">
        <f>"刘芷琳"</f>
        <v>刘芷琳</v>
      </c>
      <c r="D396" s="4"/>
    </row>
    <row r="397" spans="1:4" s="1" customFormat="1" ht="34.5" customHeight="1">
      <c r="A397" s="4">
        <v>395</v>
      </c>
      <c r="B397" s="4" t="str">
        <f>"36962022012509122910867"</f>
        <v>36962022012509122910867</v>
      </c>
      <c r="C397" s="4" t="str">
        <f>"郭丽明"</f>
        <v>郭丽明</v>
      </c>
      <c r="D397" s="4"/>
    </row>
    <row r="398" spans="1:4" s="1" customFormat="1" ht="34.5" customHeight="1">
      <c r="A398" s="4">
        <v>396</v>
      </c>
      <c r="B398" s="4" t="str">
        <f>"36962022012509504210977"</f>
        <v>36962022012509504210977</v>
      </c>
      <c r="C398" s="4" t="str">
        <f>"闵晶晶"</f>
        <v>闵晶晶</v>
      </c>
      <c r="D398" s="4"/>
    </row>
    <row r="399" spans="1:4" s="1" customFormat="1" ht="34.5" customHeight="1">
      <c r="A399" s="4">
        <v>397</v>
      </c>
      <c r="B399" s="4" t="str">
        <f>"36962022012510073511026"</f>
        <v>36962022012510073511026</v>
      </c>
      <c r="C399" s="4" t="str">
        <f>"许春女"</f>
        <v>许春女</v>
      </c>
      <c r="D399" s="4"/>
    </row>
    <row r="400" spans="1:4" s="1" customFormat="1" ht="34.5" customHeight="1">
      <c r="A400" s="4">
        <v>398</v>
      </c>
      <c r="B400" s="4" t="str">
        <f>"36962022012510342711116"</f>
        <v>36962022012510342711116</v>
      </c>
      <c r="C400" s="4" t="str">
        <f>"吴洁华"</f>
        <v>吴洁华</v>
      </c>
      <c r="D400" s="4"/>
    </row>
    <row r="401" spans="1:4" s="1" customFormat="1" ht="34.5" customHeight="1">
      <c r="A401" s="4">
        <v>399</v>
      </c>
      <c r="B401" s="4" t="str">
        <f>"36962022012511410611305"</f>
        <v>36962022012511410611305</v>
      </c>
      <c r="C401" s="4" t="str">
        <f>"廖银萍"</f>
        <v>廖银萍</v>
      </c>
      <c r="D401" s="4"/>
    </row>
    <row r="402" spans="1:4" s="1" customFormat="1" ht="34.5" customHeight="1">
      <c r="A402" s="4">
        <v>400</v>
      </c>
      <c r="B402" s="4" t="str">
        <f>"36962022012511470011319"</f>
        <v>36962022012511470011319</v>
      </c>
      <c r="C402" s="4" t="str">
        <f>"符冬"</f>
        <v>符冬</v>
      </c>
      <c r="D402" s="4"/>
    </row>
    <row r="403" spans="1:4" s="1" customFormat="1" ht="34.5" customHeight="1">
      <c r="A403" s="4">
        <v>401</v>
      </c>
      <c r="B403" s="4" t="str">
        <f>"36962022012511552511342"</f>
        <v>36962022012511552511342</v>
      </c>
      <c r="C403" s="4" t="str">
        <f>"冯品凤"</f>
        <v>冯品凤</v>
      </c>
      <c r="D403" s="4"/>
    </row>
    <row r="404" spans="1:4" s="1" customFormat="1" ht="34.5" customHeight="1">
      <c r="A404" s="4">
        <v>402</v>
      </c>
      <c r="B404" s="4" t="str">
        <f>"36962022012515040411727"</f>
        <v>36962022012515040411727</v>
      </c>
      <c r="C404" s="4" t="str">
        <f>"卓圆梦"</f>
        <v>卓圆梦</v>
      </c>
      <c r="D404" s="4"/>
    </row>
    <row r="405" spans="1:4" s="1" customFormat="1" ht="34.5" customHeight="1">
      <c r="A405" s="4">
        <v>403</v>
      </c>
      <c r="B405" s="4" t="str">
        <f>"36962022012515271911784"</f>
        <v>36962022012515271911784</v>
      </c>
      <c r="C405" s="4" t="str">
        <f>"吉家招"</f>
        <v>吉家招</v>
      </c>
      <c r="D405" s="4"/>
    </row>
    <row r="406" spans="1:4" s="1" customFormat="1" ht="34.5" customHeight="1">
      <c r="A406" s="4">
        <v>404</v>
      </c>
      <c r="B406" s="4" t="str">
        <f>"36962022012516060011908"</f>
        <v>36962022012516060011908</v>
      </c>
      <c r="C406" s="4" t="str">
        <f>"王露娜"</f>
        <v>王露娜</v>
      </c>
      <c r="D406" s="4"/>
    </row>
    <row r="407" spans="1:4" s="1" customFormat="1" ht="34.5" customHeight="1">
      <c r="A407" s="4">
        <v>405</v>
      </c>
      <c r="B407" s="4" t="str">
        <f>"36962022012516082511914"</f>
        <v>36962022012516082511914</v>
      </c>
      <c r="C407" s="4" t="str">
        <f>"黄珊珊"</f>
        <v>黄珊珊</v>
      </c>
      <c r="D407" s="4"/>
    </row>
    <row r="408" spans="1:4" s="1" customFormat="1" ht="34.5" customHeight="1">
      <c r="A408" s="4">
        <v>406</v>
      </c>
      <c r="B408" s="4" t="str">
        <f>"36962022012517041912052"</f>
        <v>36962022012517041912052</v>
      </c>
      <c r="C408" s="4" t="str">
        <f>"邬甘雨"</f>
        <v>邬甘雨</v>
      </c>
      <c r="D408" s="4"/>
    </row>
    <row r="409" spans="1:4" s="1" customFormat="1" ht="34.5" customHeight="1">
      <c r="A409" s="4">
        <v>407</v>
      </c>
      <c r="B409" s="4" t="str">
        <f>"36962022012517290512121"</f>
        <v>36962022012517290512121</v>
      </c>
      <c r="C409" s="4" t="str">
        <f>"何子友"</f>
        <v>何子友</v>
      </c>
      <c r="D409" s="4"/>
    </row>
    <row r="410" spans="1:4" s="1" customFormat="1" ht="34.5" customHeight="1">
      <c r="A410" s="4">
        <v>408</v>
      </c>
      <c r="B410" s="4" t="str">
        <f>"36962022012517293812122"</f>
        <v>36962022012517293812122</v>
      </c>
      <c r="C410" s="4" t="str">
        <f>"许茗茸"</f>
        <v>许茗茸</v>
      </c>
      <c r="D410" s="4"/>
    </row>
    <row r="411" spans="1:4" s="1" customFormat="1" ht="34.5" customHeight="1">
      <c r="A411" s="4">
        <v>409</v>
      </c>
      <c r="B411" s="4" t="str">
        <f>"36962022012518141812190"</f>
        <v>36962022012518141812190</v>
      </c>
      <c r="C411" s="4" t="str">
        <f>"郑月新"</f>
        <v>郑月新</v>
      </c>
      <c r="D411" s="4"/>
    </row>
    <row r="412" spans="1:4" s="1" customFormat="1" ht="34.5" customHeight="1">
      <c r="A412" s="4">
        <v>410</v>
      </c>
      <c r="B412" s="4" t="str">
        <f>"36962022012521181912523"</f>
        <v>36962022012521181912523</v>
      </c>
      <c r="C412" s="4" t="str">
        <f>"胡启涛"</f>
        <v>胡启涛</v>
      </c>
      <c r="D412" s="4"/>
    </row>
    <row r="413" spans="1:4" s="1" customFormat="1" ht="34.5" customHeight="1">
      <c r="A413" s="4">
        <v>411</v>
      </c>
      <c r="B413" s="4" t="str">
        <f>"36962022012521383512555"</f>
        <v>36962022012521383512555</v>
      </c>
      <c r="C413" s="4" t="str">
        <f>"符万森"</f>
        <v>符万森</v>
      </c>
      <c r="D413" s="4"/>
    </row>
    <row r="414" spans="1:4" s="1" customFormat="1" ht="34.5" customHeight="1">
      <c r="A414" s="4">
        <v>412</v>
      </c>
      <c r="B414" s="4" t="str">
        <f>"36962022012522151212616"</f>
        <v>36962022012522151212616</v>
      </c>
      <c r="C414" s="4" t="str">
        <f>"郑圣轩"</f>
        <v>郑圣轩</v>
      </c>
      <c r="D414" s="4"/>
    </row>
    <row r="415" spans="1:4" s="1" customFormat="1" ht="34.5" customHeight="1">
      <c r="A415" s="4">
        <v>413</v>
      </c>
      <c r="B415" s="4" t="str">
        <f>"36962022012609415113023"</f>
        <v>36962022012609415113023</v>
      </c>
      <c r="C415" s="4" t="str">
        <f>"尹孙琳"</f>
        <v>尹孙琳</v>
      </c>
      <c r="D415" s="4"/>
    </row>
    <row r="416" spans="1:4" s="1" customFormat="1" ht="34.5" customHeight="1">
      <c r="A416" s="4">
        <v>414</v>
      </c>
      <c r="B416" s="4" t="str">
        <f>"36962022012609543813075"</f>
        <v>36962022012609543813075</v>
      </c>
      <c r="C416" s="4" t="str">
        <f>"林兴运"</f>
        <v>林兴运</v>
      </c>
      <c r="D416" s="4"/>
    </row>
    <row r="417" spans="1:4" s="1" customFormat="1" ht="34.5" customHeight="1">
      <c r="A417" s="4">
        <v>415</v>
      </c>
      <c r="B417" s="4" t="str">
        <f>"36962022012610172513158"</f>
        <v>36962022012610172513158</v>
      </c>
      <c r="C417" s="4" t="str">
        <f>"王燕"</f>
        <v>王燕</v>
      </c>
      <c r="D417" s="4"/>
    </row>
    <row r="418" spans="1:4" s="1" customFormat="1" ht="34.5" customHeight="1">
      <c r="A418" s="4">
        <v>416</v>
      </c>
      <c r="B418" s="4" t="str">
        <f>"36962022012610490213277"</f>
        <v>36962022012610490213277</v>
      </c>
      <c r="C418" s="4" t="str">
        <f>"文珍"</f>
        <v>文珍</v>
      </c>
      <c r="D418" s="4"/>
    </row>
    <row r="419" spans="1:4" s="1" customFormat="1" ht="34.5" customHeight="1">
      <c r="A419" s="4">
        <v>417</v>
      </c>
      <c r="B419" s="4" t="str">
        <f>"36962022012611312913396"</f>
        <v>36962022012611312913396</v>
      </c>
      <c r="C419" s="4" t="str">
        <f>"谢欣欣"</f>
        <v>谢欣欣</v>
      </c>
      <c r="D419" s="4"/>
    </row>
    <row r="420" spans="1:4" s="1" customFormat="1" ht="34.5" customHeight="1">
      <c r="A420" s="4">
        <v>418</v>
      </c>
      <c r="B420" s="4" t="str">
        <f>"36962022012612572513617"</f>
        <v>36962022012612572513617</v>
      </c>
      <c r="C420" s="4" t="str">
        <f>"羊美穗"</f>
        <v>羊美穗</v>
      </c>
      <c r="D420" s="4"/>
    </row>
    <row r="421" spans="1:4" s="1" customFormat="1" ht="34.5" customHeight="1">
      <c r="A421" s="4">
        <v>419</v>
      </c>
      <c r="B421" s="4" t="str">
        <f>"36962022012613091313659"</f>
        <v>36962022012613091313659</v>
      </c>
      <c r="C421" s="4" t="str">
        <f>"陈小茹"</f>
        <v>陈小茹</v>
      </c>
      <c r="D421" s="4"/>
    </row>
    <row r="422" spans="1:4" s="1" customFormat="1" ht="34.5" customHeight="1">
      <c r="A422" s="4">
        <v>420</v>
      </c>
      <c r="B422" s="4" t="str">
        <f>"36962022012614120413800"</f>
        <v>36962022012614120413800</v>
      </c>
      <c r="C422" s="4" t="str">
        <f>"李永平"</f>
        <v>李永平</v>
      </c>
      <c r="D422" s="4"/>
    </row>
    <row r="423" spans="1:4" s="1" customFormat="1" ht="34.5" customHeight="1">
      <c r="A423" s="4">
        <v>421</v>
      </c>
      <c r="B423" s="4" t="str">
        <f>"36962022012619405914405"</f>
        <v>36962022012619405914405</v>
      </c>
      <c r="C423" s="4" t="str">
        <f>"陈成"</f>
        <v>陈成</v>
      </c>
      <c r="D423" s="4"/>
    </row>
    <row r="424" spans="1:4" s="1" customFormat="1" ht="34.5" customHeight="1">
      <c r="A424" s="4">
        <v>422</v>
      </c>
      <c r="B424" s="4" t="str">
        <f>"36962022012622484814523"</f>
        <v>36962022012622484814523</v>
      </c>
      <c r="C424" s="4" t="str">
        <f>"吴姑来"</f>
        <v>吴姑来</v>
      </c>
      <c r="D424" s="4"/>
    </row>
    <row r="425" spans="1:4" s="1" customFormat="1" ht="34.5" customHeight="1">
      <c r="A425" s="4">
        <v>423</v>
      </c>
      <c r="B425" s="4" t="str">
        <f>"36962022012623412914551"</f>
        <v>36962022012623412914551</v>
      </c>
      <c r="C425" s="4" t="str">
        <f>"柯怡君"</f>
        <v>柯怡君</v>
      </c>
      <c r="D425" s="4"/>
    </row>
    <row r="426" spans="1:4" s="1" customFormat="1" ht="34.5" customHeight="1">
      <c r="A426" s="4">
        <v>424</v>
      </c>
      <c r="B426" s="4" t="str">
        <f>"36962022012710002014689"</f>
        <v>36962022012710002014689</v>
      </c>
      <c r="C426" s="4" t="str">
        <f>"吴冬妹"</f>
        <v>吴冬妹</v>
      </c>
      <c r="D426" s="4"/>
    </row>
    <row r="427" spans="1:4" s="1" customFormat="1" ht="34.5" customHeight="1">
      <c r="A427" s="4">
        <v>425</v>
      </c>
      <c r="B427" s="4" t="str">
        <f>"36962022012712545214885"</f>
        <v>36962022012712545214885</v>
      </c>
      <c r="C427" s="4" t="str">
        <f>"陈蔓"</f>
        <v>陈蔓</v>
      </c>
      <c r="D427" s="4"/>
    </row>
    <row r="428" spans="1:4" s="1" customFormat="1" ht="34.5" customHeight="1">
      <c r="A428" s="4">
        <v>426</v>
      </c>
      <c r="B428" s="4" t="str">
        <f>"36962022012715412215041"</f>
        <v>36962022012715412215041</v>
      </c>
      <c r="C428" s="4" t="str">
        <f>"黎隆茂"</f>
        <v>黎隆茂</v>
      </c>
      <c r="D428" s="4"/>
    </row>
    <row r="429" spans="1:4" s="1" customFormat="1" ht="34.5" customHeight="1">
      <c r="A429" s="4">
        <v>427</v>
      </c>
      <c r="B429" s="4" t="str">
        <f>"36962022012716404915106"</f>
        <v>36962022012716404915106</v>
      </c>
      <c r="C429" s="4" t="str">
        <f>"李安龙"</f>
        <v>李安龙</v>
      </c>
      <c r="D429" s="4"/>
    </row>
    <row r="430" spans="1:4" s="1" customFormat="1" ht="34.5" customHeight="1">
      <c r="A430" s="4">
        <v>428</v>
      </c>
      <c r="B430" s="4" t="str">
        <f>"36962022012717290115164"</f>
        <v>36962022012717290115164</v>
      </c>
      <c r="C430" s="4" t="str">
        <f>"李娜"</f>
        <v>李娜</v>
      </c>
      <c r="D430" s="4"/>
    </row>
    <row r="431" spans="1:4" s="1" customFormat="1" ht="34.5" customHeight="1">
      <c r="A431" s="4">
        <v>429</v>
      </c>
      <c r="B431" s="4" t="str">
        <f>"36962022012717385315179"</f>
        <v>36962022012717385315179</v>
      </c>
      <c r="C431" s="4" t="str">
        <f>"吉训桃"</f>
        <v>吉训桃</v>
      </c>
      <c r="D431" s="4"/>
    </row>
    <row r="432" spans="1:4" s="1" customFormat="1" ht="34.5" customHeight="1">
      <c r="A432" s="4">
        <v>430</v>
      </c>
      <c r="B432" s="4" t="str">
        <f>"36962022012717480415187"</f>
        <v>36962022012717480415187</v>
      </c>
      <c r="C432" s="4" t="str">
        <f>"王宏妍"</f>
        <v>王宏妍</v>
      </c>
      <c r="D432" s="4"/>
    </row>
    <row r="433" spans="1:4" s="1" customFormat="1" ht="34.5" customHeight="1">
      <c r="A433" s="4">
        <v>431</v>
      </c>
      <c r="B433" s="4" t="str">
        <f>"36962022012721301815420"</f>
        <v>36962022012721301815420</v>
      </c>
      <c r="C433" s="4" t="str">
        <f>"陈笑倩"</f>
        <v>陈笑倩</v>
      </c>
      <c r="D433" s="4"/>
    </row>
    <row r="434" spans="1:4" s="1" customFormat="1" ht="34.5" customHeight="1">
      <c r="A434" s="4">
        <v>432</v>
      </c>
      <c r="B434" s="4" t="str">
        <f>"36962022012722240215476"</f>
        <v>36962022012722240215476</v>
      </c>
      <c r="C434" s="4" t="str">
        <f>"王恺琛"</f>
        <v>王恺琛</v>
      </c>
      <c r="D434" s="4"/>
    </row>
    <row r="435" spans="1:4" s="1" customFormat="1" ht="34.5" customHeight="1">
      <c r="A435" s="4">
        <v>433</v>
      </c>
      <c r="B435" s="4" t="str">
        <f>"36962022012723233315529"</f>
        <v>36962022012723233315529</v>
      </c>
      <c r="C435" s="4" t="str">
        <f>"陈怡婷"</f>
        <v>陈怡婷</v>
      </c>
      <c r="D435" s="4"/>
    </row>
    <row r="436" spans="1:4" s="1" customFormat="1" ht="34.5" customHeight="1">
      <c r="A436" s="4">
        <v>434</v>
      </c>
      <c r="B436" s="4" t="str">
        <f>"36962022012723283015533"</f>
        <v>36962022012723283015533</v>
      </c>
      <c r="C436" s="4" t="str">
        <f>"唐健"</f>
        <v>唐健</v>
      </c>
      <c r="D436" s="4"/>
    </row>
    <row r="437" spans="1:4" s="1" customFormat="1" ht="34.5" customHeight="1">
      <c r="A437" s="4">
        <v>435</v>
      </c>
      <c r="B437" s="4" t="str">
        <f>"36962022012800110915558"</f>
        <v>36962022012800110915558</v>
      </c>
      <c r="C437" s="4" t="str">
        <f>"邢馨之"</f>
        <v>邢馨之</v>
      </c>
      <c r="D437" s="4"/>
    </row>
    <row r="438" spans="1:4" s="1" customFormat="1" ht="34.5" customHeight="1">
      <c r="A438" s="4">
        <v>436</v>
      </c>
      <c r="B438" s="4" t="str">
        <f>"36962022012807351815590"</f>
        <v>36962022012807351815590</v>
      </c>
      <c r="C438" s="4" t="str">
        <f>"陈会清"</f>
        <v>陈会清</v>
      </c>
      <c r="D438" s="4"/>
    </row>
    <row r="439" spans="1:4" s="1" customFormat="1" ht="34.5" customHeight="1">
      <c r="A439" s="4">
        <v>437</v>
      </c>
      <c r="B439" s="4" t="str">
        <f>"36962022012808181515603"</f>
        <v>36962022012808181515603</v>
      </c>
      <c r="C439" s="4" t="str">
        <f>"朱孔萱"</f>
        <v>朱孔萱</v>
      </c>
      <c r="D439" s="4"/>
    </row>
    <row r="440" spans="1:4" s="1" customFormat="1" ht="34.5" customHeight="1">
      <c r="A440" s="4">
        <v>438</v>
      </c>
      <c r="B440" s="4" t="str">
        <f>"36962022012808453115626"</f>
        <v>36962022012808453115626</v>
      </c>
      <c r="C440" s="4" t="str">
        <f>"王丹丹"</f>
        <v>王丹丹</v>
      </c>
      <c r="D440" s="4"/>
    </row>
    <row r="441" spans="1:4" s="1" customFormat="1" ht="34.5" customHeight="1">
      <c r="A441" s="4">
        <v>439</v>
      </c>
      <c r="B441" s="4" t="str">
        <f>"36962022012810132615713"</f>
        <v>36962022012810132615713</v>
      </c>
      <c r="C441" s="4" t="str">
        <f>"邢丁尹"</f>
        <v>邢丁尹</v>
      </c>
      <c r="D441" s="4"/>
    </row>
    <row r="442" spans="1:4" s="1" customFormat="1" ht="34.5" customHeight="1">
      <c r="A442" s="4">
        <v>440</v>
      </c>
      <c r="B442" s="4" t="str">
        <f>"36962022012810381115749"</f>
        <v>36962022012810381115749</v>
      </c>
      <c r="C442" s="4" t="str">
        <f>"吴永茜"</f>
        <v>吴永茜</v>
      </c>
      <c r="D442" s="4"/>
    </row>
    <row r="443" spans="1:4" s="1" customFormat="1" ht="34.5" customHeight="1">
      <c r="A443" s="4">
        <v>441</v>
      </c>
      <c r="B443" s="4" t="str">
        <f>"36962022012810401015753"</f>
        <v>36962022012810401015753</v>
      </c>
      <c r="C443" s="4" t="str">
        <f>"杨梦欣"</f>
        <v>杨梦欣</v>
      </c>
      <c r="D443" s="4"/>
    </row>
    <row r="444" spans="1:4" s="1" customFormat="1" ht="34.5" customHeight="1">
      <c r="A444" s="4">
        <v>442</v>
      </c>
      <c r="B444" s="4" t="str">
        <f>"3696202201220837055400"</f>
        <v>3696202201220837055400</v>
      </c>
      <c r="C444" s="4" t="str">
        <f>"闻彦皓"</f>
        <v>闻彦皓</v>
      </c>
      <c r="D444" s="4"/>
    </row>
    <row r="445" spans="1:4" s="1" customFormat="1" ht="34.5" customHeight="1">
      <c r="A445" s="4">
        <v>443</v>
      </c>
      <c r="B445" s="4" t="str">
        <f>"3696202201220857005411"</f>
        <v>3696202201220857005411</v>
      </c>
      <c r="C445" s="4" t="str">
        <f>"王彦爱"</f>
        <v>王彦爱</v>
      </c>
      <c r="D445" s="4"/>
    </row>
    <row r="446" spans="1:4" s="1" customFormat="1" ht="34.5" customHeight="1">
      <c r="A446" s="4">
        <v>444</v>
      </c>
      <c r="B446" s="4" t="str">
        <f>"3696202201220936345518"</f>
        <v>3696202201220936345518</v>
      </c>
      <c r="C446" s="4" t="str">
        <f>"吴海桂"</f>
        <v>吴海桂</v>
      </c>
      <c r="D446" s="4"/>
    </row>
    <row r="447" spans="1:4" s="1" customFormat="1" ht="34.5" customHeight="1">
      <c r="A447" s="4">
        <v>445</v>
      </c>
      <c r="B447" s="4" t="str">
        <f>"3696202201221015055619"</f>
        <v>3696202201221015055619</v>
      </c>
      <c r="C447" s="4" t="str">
        <f>"朱海娇"</f>
        <v>朱海娇</v>
      </c>
      <c r="D447" s="4"/>
    </row>
    <row r="448" spans="1:4" s="1" customFormat="1" ht="34.5" customHeight="1">
      <c r="A448" s="4">
        <v>446</v>
      </c>
      <c r="B448" s="4" t="str">
        <f>"3696202201221137025801"</f>
        <v>3696202201221137025801</v>
      </c>
      <c r="C448" s="4" t="str">
        <f>"陈永帅"</f>
        <v>陈永帅</v>
      </c>
      <c r="D448" s="4"/>
    </row>
    <row r="449" spans="1:4" s="1" customFormat="1" ht="34.5" customHeight="1">
      <c r="A449" s="4">
        <v>447</v>
      </c>
      <c r="B449" s="4" t="str">
        <f>"3696202201221208415841"</f>
        <v>3696202201221208415841</v>
      </c>
      <c r="C449" s="4" t="str">
        <f>"陈秀花"</f>
        <v>陈秀花</v>
      </c>
      <c r="D449" s="4"/>
    </row>
    <row r="450" spans="1:4" s="1" customFormat="1" ht="34.5" customHeight="1">
      <c r="A450" s="4">
        <v>448</v>
      </c>
      <c r="B450" s="4" t="str">
        <f>"3696202201221236355878"</f>
        <v>3696202201221236355878</v>
      </c>
      <c r="C450" s="4" t="str">
        <f>"李儒瑞"</f>
        <v>李儒瑞</v>
      </c>
      <c r="D450" s="4"/>
    </row>
    <row r="451" spans="1:4" s="1" customFormat="1" ht="34.5" customHeight="1">
      <c r="A451" s="4">
        <v>449</v>
      </c>
      <c r="B451" s="4" t="str">
        <f>"3696202201221244585890"</f>
        <v>3696202201221244585890</v>
      </c>
      <c r="C451" s="4" t="str">
        <f>"符瑞女"</f>
        <v>符瑞女</v>
      </c>
      <c r="D451" s="4"/>
    </row>
    <row r="452" spans="1:4" s="1" customFormat="1" ht="34.5" customHeight="1">
      <c r="A452" s="4">
        <v>450</v>
      </c>
      <c r="B452" s="4" t="str">
        <f>"3696202201221415266017"</f>
        <v>3696202201221415266017</v>
      </c>
      <c r="C452" s="4" t="str">
        <f>"陈海山"</f>
        <v>陈海山</v>
      </c>
      <c r="D452" s="4"/>
    </row>
    <row r="453" spans="1:4" s="1" customFormat="1" ht="34.5" customHeight="1">
      <c r="A453" s="4">
        <v>451</v>
      </c>
      <c r="B453" s="4" t="str">
        <f>"3696202201221543536127"</f>
        <v>3696202201221543536127</v>
      </c>
      <c r="C453" s="4" t="str">
        <f>"温衡"</f>
        <v>温衡</v>
      </c>
      <c r="D453" s="4"/>
    </row>
    <row r="454" spans="1:4" s="1" customFormat="1" ht="34.5" customHeight="1">
      <c r="A454" s="4">
        <v>452</v>
      </c>
      <c r="B454" s="4" t="str">
        <f>"3696202201221637236192"</f>
        <v>3696202201221637236192</v>
      </c>
      <c r="C454" s="4" t="str">
        <f>"羊秋雁"</f>
        <v>羊秋雁</v>
      </c>
      <c r="D454" s="4"/>
    </row>
    <row r="455" spans="1:4" s="1" customFormat="1" ht="34.5" customHeight="1">
      <c r="A455" s="4">
        <v>453</v>
      </c>
      <c r="B455" s="4" t="str">
        <f>"3696202201221649276204"</f>
        <v>3696202201221649276204</v>
      </c>
      <c r="C455" s="4" t="str">
        <f>"林妍妍"</f>
        <v>林妍妍</v>
      </c>
      <c r="D455" s="4"/>
    </row>
    <row r="456" spans="1:4" s="1" customFormat="1" ht="34.5" customHeight="1">
      <c r="A456" s="4">
        <v>454</v>
      </c>
      <c r="B456" s="4" t="str">
        <f>"3696202201221653546208"</f>
        <v>3696202201221653546208</v>
      </c>
      <c r="C456" s="4" t="str">
        <f>"符芳锦"</f>
        <v>符芳锦</v>
      </c>
      <c r="D456" s="4"/>
    </row>
    <row r="457" spans="1:4" s="1" customFormat="1" ht="34.5" customHeight="1">
      <c r="A457" s="4">
        <v>455</v>
      </c>
      <c r="B457" s="4" t="str">
        <f>"3696202201221720016237"</f>
        <v>3696202201221720016237</v>
      </c>
      <c r="C457" s="4" t="str">
        <f>"李秋实"</f>
        <v>李秋实</v>
      </c>
      <c r="D457" s="4"/>
    </row>
    <row r="458" spans="1:4" s="1" customFormat="1" ht="34.5" customHeight="1">
      <c r="A458" s="4">
        <v>456</v>
      </c>
      <c r="B458" s="4" t="str">
        <f>"3696202201221734276248"</f>
        <v>3696202201221734276248</v>
      </c>
      <c r="C458" s="4" t="str">
        <f>"吴开虹"</f>
        <v>吴开虹</v>
      </c>
      <c r="D458" s="4"/>
    </row>
    <row r="459" spans="1:4" s="1" customFormat="1" ht="34.5" customHeight="1">
      <c r="A459" s="4">
        <v>457</v>
      </c>
      <c r="B459" s="4" t="str">
        <f>"3696202201222036596399"</f>
        <v>3696202201222036596399</v>
      </c>
      <c r="C459" s="4" t="str">
        <f>"方怡婷"</f>
        <v>方怡婷</v>
      </c>
      <c r="D459" s="4"/>
    </row>
    <row r="460" spans="1:4" s="1" customFormat="1" ht="34.5" customHeight="1">
      <c r="A460" s="4">
        <v>458</v>
      </c>
      <c r="B460" s="4" t="str">
        <f>"3696202201222227036497"</f>
        <v>3696202201222227036497</v>
      </c>
      <c r="C460" s="4" t="str">
        <f>"陈圣平"</f>
        <v>陈圣平</v>
      </c>
      <c r="D460" s="4"/>
    </row>
    <row r="461" spans="1:4" s="1" customFormat="1" ht="34.5" customHeight="1">
      <c r="A461" s="4">
        <v>459</v>
      </c>
      <c r="B461" s="4" t="str">
        <f>"3696202201222231226500"</f>
        <v>3696202201222231226500</v>
      </c>
      <c r="C461" s="4" t="str">
        <f>"韦子芊"</f>
        <v>韦子芊</v>
      </c>
      <c r="D461" s="4"/>
    </row>
    <row r="462" spans="1:4" s="1" customFormat="1" ht="34.5" customHeight="1">
      <c r="A462" s="4">
        <v>460</v>
      </c>
      <c r="B462" s="4" t="str">
        <f>"3696202201222351376543"</f>
        <v>3696202201222351376543</v>
      </c>
      <c r="C462" s="4" t="str">
        <f>"王豪"</f>
        <v>王豪</v>
      </c>
      <c r="D462" s="4"/>
    </row>
    <row r="463" spans="1:4" s="1" customFormat="1" ht="34.5" customHeight="1">
      <c r="A463" s="4">
        <v>461</v>
      </c>
      <c r="B463" s="4" t="str">
        <f>"3696202201230032166557"</f>
        <v>3696202201230032166557</v>
      </c>
      <c r="C463" s="4" t="str">
        <f>"冯敏敏"</f>
        <v>冯敏敏</v>
      </c>
      <c r="D463" s="4"/>
    </row>
    <row r="464" spans="1:4" s="1" customFormat="1" ht="34.5" customHeight="1">
      <c r="A464" s="4">
        <v>462</v>
      </c>
      <c r="B464" s="4" t="str">
        <f>"3696202201230918426597"</f>
        <v>3696202201230918426597</v>
      </c>
      <c r="C464" s="4" t="str">
        <f>"符传兵"</f>
        <v>符传兵</v>
      </c>
      <c r="D464" s="4"/>
    </row>
    <row r="465" spans="1:4" s="1" customFormat="1" ht="34.5" customHeight="1">
      <c r="A465" s="4">
        <v>463</v>
      </c>
      <c r="B465" s="4" t="str">
        <f>"3696202201230956586615"</f>
        <v>3696202201230956586615</v>
      </c>
      <c r="C465" s="4" t="str">
        <f>"郑暖丽"</f>
        <v>郑暖丽</v>
      </c>
      <c r="D465" s="4"/>
    </row>
    <row r="466" spans="1:4" s="1" customFormat="1" ht="34.5" customHeight="1">
      <c r="A466" s="4">
        <v>464</v>
      </c>
      <c r="B466" s="4" t="str">
        <f>"3696202201231114076682"</f>
        <v>3696202201231114076682</v>
      </c>
      <c r="C466" s="4" t="str">
        <f>"王转姑"</f>
        <v>王转姑</v>
      </c>
      <c r="D466" s="4"/>
    </row>
    <row r="467" spans="1:4" s="1" customFormat="1" ht="34.5" customHeight="1">
      <c r="A467" s="4">
        <v>465</v>
      </c>
      <c r="B467" s="4" t="str">
        <f>"3696202201231125556696"</f>
        <v>3696202201231125556696</v>
      </c>
      <c r="C467" s="4" t="str">
        <f>"王燕琴"</f>
        <v>王燕琴</v>
      </c>
      <c r="D467" s="4"/>
    </row>
    <row r="468" spans="1:4" s="1" customFormat="1" ht="34.5" customHeight="1">
      <c r="A468" s="4">
        <v>466</v>
      </c>
      <c r="B468" s="4" t="str">
        <f>"3696202201231134196706"</f>
        <v>3696202201231134196706</v>
      </c>
      <c r="C468" s="4" t="str">
        <f>"郭红丽"</f>
        <v>郭红丽</v>
      </c>
      <c r="D468" s="4"/>
    </row>
    <row r="469" spans="1:4" s="1" customFormat="1" ht="34.5" customHeight="1">
      <c r="A469" s="4">
        <v>467</v>
      </c>
      <c r="B469" s="4" t="str">
        <f>"3696202201231323086788"</f>
        <v>3696202201231323086788</v>
      </c>
      <c r="C469" s="4" t="str">
        <f>"苏建源"</f>
        <v>苏建源</v>
      </c>
      <c r="D469" s="4"/>
    </row>
    <row r="470" spans="1:4" s="1" customFormat="1" ht="34.5" customHeight="1">
      <c r="A470" s="4">
        <v>468</v>
      </c>
      <c r="B470" s="4" t="str">
        <f>"3696202201231403056813"</f>
        <v>3696202201231403056813</v>
      </c>
      <c r="C470" s="4" t="str">
        <f>"蔡於顿"</f>
        <v>蔡於顿</v>
      </c>
      <c r="D470" s="4"/>
    </row>
    <row r="471" spans="1:4" s="1" customFormat="1" ht="34.5" customHeight="1">
      <c r="A471" s="4">
        <v>469</v>
      </c>
      <c r="B471" s="4" t="str">
        <f>"3696202201231653296934"</f>
        <v>3696202201231653296934</v>
      </c>
      <c r="C471" s="4" t="str">
        <f>"莫文如"</f>
        <v>莫文如</v>
      </c>
      <c r="D471" s="4"/>
    </row>
    <row r="472" spans="1:4" s="1" customFormat="1" ht="34.5" customHeight="1">
      <c r="A472" s="4">
        <v>470</v>
      </c>
      <c r="B472" s="4" t="str">
        <f>"3696202201231655476935"</f>
        <v>3696202201231655476935</v>
      </c>
      <c r="C472" s="4" t="str">
        <f>"邓丕富"</f>
        <v>邓丕富</v>
      </c>
      <c r="D472" s="4"/>
    </row>
    <row r="473" spans="1:4" s="1" customFormat="1" ht="34.5" customHeight="1">
      <c r="A473" s="4">
        <v>471</v>
      </c>
      <c r="B473" s="4" t="str">
        <f>"3696202201232130587118"</f>
        <v>3696202201232130587118</v>
      </c>
      <c r="C473" s="4" t="str">
        <f>"符永绕"</f>
        <v>符永绕</v>
      </c>
      <c r="D473" s="4"/>
    </row>
    <row r="474" spans="1:4" s="1" customFormat="1" ht="34.5" customHeight="1">
      <c r="A474" s="4">
        <v>472</v>
      </c>
      <c r="B474" s="4" t="str">
        <f>"3696202201232155087137"</f>
        <v>3696202201232155087137</v>
      </c>
      <c r="C474" s="4" t="str">
        <f>"杨任群"</f>
        <v>杨任群</v>
      </c>
      <c r="D474" s="4"/>
    </row>
    <row r="475" spans="1:4" s="1" customFormat="1" ht="34.5" customHeight="1">
      <c r="A475" s="4">
        <v>473</v>
      </c>
      <c r="B475" s="4" t="str">
        <f>"3696202201240820137293"</f>
        <v>3696202201240820137293</v>
      </c>
      <c r="C475" s="4" t="str">
        <f>"符莹莹"</f>
        <v>符莹莹</v>
      </c>
      <c r="D475" s="4"/>
    </row>
    <row r="476" spans="1:4" s="1" customFormat="1" ht="34.5" customHeight="1">
      <c r="A476" s="4">
        <v>474</v>
      </c>
      <c r="B476" s="4" t="str">
        <f>"3696202201240917357577"</f>
        <v>3696202201240917357577</v>
      </c>
      <c r="C476" s="4" t="str">
        <f>"张淑贞"</f>
        <v>张淑贞</v>
      </c>
      <c r="D476" s="4"/>
    </row>
    <row r="477" spans="1:4" s="1" customFormat="1" ht="34.5" customHeight="1">
      <c r="A477" s="4">
        <v>475</v>
      </c>
      <c r="B477" s="4" t="str">
        <f>"3696202201240919187593"</f>
        <v>3696202201240919187593</v>
      </c>
      <c r="C477" s="4" t="str">
        <f>"李梦婉"</f>
        <v>李梦婉</v>
      </c>
      <c r="D477" s="4"/>
    </row>
    <row r="478" spans="1:4" s="1" customFormat="1" ht="34.5" customHeight="1">
      <c r="A478" s="4">
        <v>476</v>
      </c>
      <c r="B478" s="4" t="str">
        <f>"3696202201240928087660"</f>
        <v>3696202201240928087660</v>
      </c>
      <c r="C478" s="4" t="str">
        <f>"胡云云"</f>
        <v>胡云云</v>
      </c>
      <c r="D478" s="4"/>
    </row>
    <row r="479" spans="1:4" s="1" customFormat="1" ht="34.5" customHeight="1">
      <c r="A479" s="4">
        <v>477</v>
      </c>
      <c r="B479" s="4" t="str">
        <f>"3696202201241030308127"</f>
        <v>3696202201241030308127</v>
      </c>
      <c r="C479" s="4" t="str">
        <f>"陈永够"</f>
        <v>陈永够</v>
      </c>
      <c r="D479" s="4"/>
    </row>
    <row r="480" spans="1:4" s="1" customFormat="1" ht="34.5" customHeight="1">
      <c r="A480" s="4">
        <v>478</v>
      </c>
      <c r="B480" s="4" t="str">
        <f>"3696202201241048058255"</f>
        <v>3696202201241048058255</v>
      </c>
      <c r="C480" s="4" t="str">
        <f>"罗丛青"</f>
        <v>罗丛青</v>
      </c>
      <c r="D480" s="4"/>
    </row>
    <row r="481" spans="1:4" s="1" customFormat="1" ht="34.5" customHeight="1">
      <c r="A481" s="4">
        <v>479</v>
      </c>
      <c r="B481" s="4" t="str">
        <f>"3696202201241049058265"</f>
        <v>3696202201241049058265</v>
      </c>
      <c r="C481" s="4" t="str">
        <f>"谭艳丽"</f>
        <v>谭艳丽</v>
      </c>
      <c r="D481" s="4"/>
    </row>
    <row r="482" spans="1:4" s="1" customFormat="1" ht="34.5" customHeight="1">
      <c r="A482" s="4">
        <v>480</v>
      </c>
      <c r="B482" s="4" t="str">
        <f>"3696202201241054598311"</f>
        <v>3696202201241054598311</v>
      </c>
      <c r="C482" s="4" t="str">
        <f>"李思佳"</f>
        <v>李思佳</v>
      </c>
      <c r="D482" s="4"/>
    </row>
    <row r="483" spans="1:4" s="1" customFormat="1" ht="34.5" customHeight="1">
      <c r="A483" s="4">
        <v>481</v>
      </c>
      <c r="B483" s="4" t="str">
        <f>"3696202201241128098518"</f>
        <v>3696202201241128098518</v>
      </c>
      <c r="C483" s="4" t="str">
        <f>"李娟"</f>
        <v>李娟</v>
      </c>
      <c r="D483" s="4"/>
    </row>
    <row r="484" spans="1:4" s="1" customFormat="1" ht="34.5" customHeight="1">
      <c r="A484" s="4">
        <v>482</v>
      </c>
      <c r="B484" s="4" t="str">
        <f>"3696202201241129208522"</f>
        <v>3696202201241129208522</v>
      </c>
      <c r="C484" s="4" t="str">
        <f>"黄子成"</f>
        <v>黄子成</v>
      </c>
      <c r="D484" s="4"/>
    </row>
    <row r="485" spans="1:4" s="1" customFormat="1" ht="34.5" customHeight="1">
      <c r="A485" s="4">
        <v>483</v>
      </c>
      <c r="B485" s="4" t="str">
        <f>"3696202201241255098914"</f>
        <v>3696202201241255098914</v>
      </c>
      <c r="C485" s="4" t="str">
        <f>"唐发敏"</f>
        <v>唐发敏</v>
      </c>
      <c r="D485" s="4"/>
    </row>
    <row r="486" spans="1:4" s="1" customFormat="1" ht="34.5" customHeight="1">
      <c r="A486" s="4">
        <v>484</v>
      </c>
      <c r="B486" s="4" t="str">
        <f>"3696202201241257338926"</f>
        <v>3696202201241257338926</v>
      </c>
      <c r="C486" s="4" t="str">
        <f>"陈佳敏"</f>
        <v>陈佳敏</v>
      </c>
      <c r="D486" s="4"/>
    </row>
    <row r="487" spans="1:4" s="1" customFormat="1" ht="34.5" customHeight="1">
      <c r="A487" s="4">
        <v>485</v>
      </c>
      <c r="B487" s="4" t="str">
        <f>"3696202201241358059132"</f>
        <v>3696202201241358059132</v>
      </c>
      <c r="C487" s="4" t="str">
        <f>"陈红日"</f>
        <v>陈红日</v>
      </c>
      <c r="D487" s="4"/>
    </row>
    <row r="488" spans="1:4" s="1" customFormat="1" ht="34.5" customHeight="1">
      <c r="A488" s="4">
        <v>486</v>
      </c>
      <c r="B488" s="4" t="str">
        <f>"3696202201241425469199"</f>
        <v>3696202201241425469199</v>
      </c>
      <c r="C488" s="4" t="str">
        <f>"麦明珍"</f>
        <v>麦明珍</v>
      </c>
      <c r="D488" s="4"/>
    </row>
    <row r="489" spans="1:4" s="1" customFormat="1" ht="34.5" customHeight="1">
      <c r="A489" s="4">
        <v>487</v>
      </c>
      <c r="B489" s="4" t="str">
        <f>"3696202201241509269358"</f>
        <v>3696202201241509269358</v>
      </c>
      <c r="C489" s="4" t="str">
        <f>"黄倩倩"</f>
        <v>黄倩倩</v>
      </c>
      <c r="D489" s="4"/>
    </row>
    <row r="490" spans="1:4" s="1" customFormat="1" ht="34.5" customHeight="1">
      <c r="A490" s="4">
        <v>488</v>
      </c>
      <c r="B490" s="4" t="str">
        <f>"3696202201241539219482"</f>
        <v>3696202201241539219482</v>
      </c>
      <c r="C490" s="4" t="str">
        <f>"吴康"</f>
        <v>吴康</v>
      </c>
      <c r="D490" s="4"/>
    </row>
    <row r="491" spans="1:4" s="1" customFormat="1" ht="34.5" customHeight="1">
      <c r="A491" s="4">
        <v>489</v>
      </c>
      <c r="B491" s="4" t="str">
        <f>"3696202201241621489635"</f>
        <v>3696202201241621489635</v>
      </c>
      <c r="C491" s="4" t="str">
        <f>"邱相儒"</f>
        <v>邱相儒</v>
      </c>
      <c r="D491" s="4"/>
    </row>
    <row r="492" spans="1:4" s="1" customFormat="1" ht="34.5" customHeight="1">
      <c r="A492" s="4">
        <v>490</v>
      </c>
      <c r="B492" s="4" t="str">
        <f>"3696202201241643259713"</f>
        <v>3696202201241643259713</v>
      </c>
      <c r="C492" s="4" t="str">
        <f>"陈艳丹"</f>
        <v>陈艳丹</v>
      </c>
      <c r="D492" s="4"/>
    </row>
    <row r="493" spans="1:4" s="1" customFormat="1" ht="34.5" customHeight="1">
      <c r="A493" s="4">
        <v>491</v>
      </c>
      <c r="B493" s="4" t="str">
        <f>"3696202201241652219742"</f>
        <v>3696202201241652219742</v>
      </c>
      <c r="C493" s="4" t="str">
        <f>"何丽花"</f>
        <v>何丽花</v>
      </c>
      <c r="D493" s="4"/>
    </row>
    <row r="494" spans="1:4" s="1" customFormat="1" ht="34.5" customHeight="1">
      <c r="A494" s="4">
        <v>492</v>
      </c>
      <c r="B494" s="4" t="str">
        <f>"3696202201241708129793"</f>
        <v>3696202201241708129793</v>
      </c>
      <c r="C494" s="4" t="str">
        <f>"王晓霏"</f>
        <v>王晓霏</v>
      </c>
      <c r="D494" s="4"/>
    </row>
    <row r="495" spans="1:4" s="1" customFormat="1" ht="34.5" customHeight="1">
      <c r="A495" s="4">
        <v>493</v>
      </c>
      <c r="B495" s="4" t="str">
        <f>"3696202201241709249797"</f>
        <v>3696202201241709249797</v>
      </c>
      <c r="C495" s="4" t="str">
        <f>"林彩虹"</f>
        <v>林彩虹</v>
      </c>
      <c r="D495" s="4"/>
    </row>
    <row r="496" spans="1:4" s="1" customFormat="1" ht="34.5" customHeight="1">
      <c r="A496" s="4">
        <v>494</v>
      </c>
      <c r="B496" s="4" t="str">
        <f>"36962022012418285110013"</f>
        <v>36962022012418285110013</v>
      </c>
      <c r="C496" s="4" t="str">
        <f>"陈彩彩"</f>
        <v>陈彩彩</v>
      </c>
      <c r="D496" s="4"/>
    </row>
    <row r="497" spans="1:4" s="1" customFormat="1" ht="34.5" customHeight="1">
      <c r="A497" s="4">
        <v>495</v>
      </c>
      <c r="B497" s="4" t="str">
        <f>"36962022012418584610069"</f>
        <v>36962022012418584610069</v>
      </c>
      <c r="C497" s="4" t="str">
        <f>"袁丹"</f>
        <v>袁丹</v>
      </c>
      <c r="D497" s="4"/>
    </row>
    <row r="498" spans="1:4" s="1" customFormat="1" ht="34.5" customHeight="1">
      <c r="A498" s="4">
        <v>496</v>
      </c>
      <c r="B498" s="4" t="str">
        <f>"36962022012421155610428"</f>
        <v>36962022012421155610428</v>
      </c>
      <c r="C498" s="4" t="str">
        <f>"吴坤兴"</f>
        <v>吴坤兴</v>
      </c>
      <c r="D498" s="4"/>
    </row>
    <row r="499" spans="1:4" s="1" customFormat="1" ht="34.5" customHeight="1">
      <c r="A499" s="4">
        <v>497</v>
      </c>
      <c r="B499" s="4" t="str">
        <f>"36962022012423375610675"</f>
        <v>36962022012423375610675</v>
      </c>
      <c r="C499" s="4" t="str">
        <f>"冯惠"</f>
        <v>冯惠</v>
      </c>
      <c r="D499" s="4"/>
    </row>
    <row r="500" spans="1:4" s="1" customFormat="1" ht="34.5" customHeight="1">
      <c r="A500" s="4">
        <v>498</v>
      </c>
      <c r="B500" s="4" t="str">
        <f>"36962022012508485310798"</f>
        <v>36962022012508485310798</v>
      </c>
      <c r="C500" s="4" t="str">
        <f>"吴乾青"</f>
        <v>吴乾青</v>
      </c>
      <c r="D500" s="4"/>
    </row>
    <row r="501" spans="1:4" s="1" customFormat="1" ht="34.5" customHeight="1">
      <c r="A501" s="4">
        <v>499</v>
      </c>
      <c r="B501" s="4" t="str">
        <f>"36962022012508514310803"</f>
        <v>36962022012508514310803</v>
      </c>
      <c r="C501" s="4" t="str">
        <f>"施昌良"</f>
        <v>施昌良</v>
      </c>
      <c r="D501" s="4"/>
    </row>
    <row r="502" spans="1:4" s="1" customFormat="1" ht="34.5" customHeight="1">
      <c r="A502" s="4">
        <v>500</v>
      </c>
      <c r="B502" s="4" t="str">
        <f>"36962022012509193910887"</f>
        <v>36962022012509193910887</v>
      </c>
      <c r="C502" s="4" t="str">
        <f>"陈倩"</f>
        <v>陈倩</v>
      </c>
      <c r="D502" s="4"/>
    </row>
    <row r="503" spans="1:4" s="1" customFormat="1" ht="34.5" customHeight="1">
      <c r="A503" s="4">
        <v>501</v>
      </c>
      <c r="B503" s="4" t="str">
        <f>"36962022012509322410920"</f>
        <v>36962022012509322410920</v>
      </c>
      <c r="C503" s="4" t="str">
        <f>"朱声泽"</f>
        <v>朱声泽</v>
      </c>
      <c r="D503" s="4"/>
    </row>
    <row r="504" spans="1:4" s="1" customFormat="1" ht="34.5" customHeight="1">
      <c r="A504" s="4">
        <v>502</v>
      </c>
      <c r="B504" s="4" t="str">
        <f>"36962022012509351410930"</f>
        <v>36962022012509351410930</v>
      </c>
      <c r="C504" s="4" t="str">
        <f>"王壮莲"</f>
        <v>王壮莲</v>
      </c>
      <c r="D504" s="4"/>
    </row>
    <row r="505" spans="1:4" s="1" customFormat="1" ht="34.5" customHeight="1">
      <c r="A505" s="4">
        <v>503</v>
      </c>
      <c r="B505" s="4" t="str">
        <f>"36962022012510302511105"</f>
        <v>36962022012510302511105</v>
      </c>
      <c r="C505" s="4" t="str">
        <f>"潘珠娜"</f>
        <v>潘珠娜</v>
      </c>
      <c r="D505" s="4"/>
    </row>
    <row r="506" spans="1:4" s="1" customFormat="1" ht="34.5" customHeight="1">
      <c r="A506" s="4">
        <v>504</v>
      </c>
      <c r="B506" s="4" t="str">
        <f>"36962022012510572111190"</f>
        <v>36962022012510572111190</v>
      </c>
      <c r="C506" s="4" t="str">
        <f>"林渊萍"</f>
        <v>林渊萍</v>
      </c>
      <c r="D506" s="4"/>
    </row>
    <row r="507" spans="1:4" s="1" customFormat="1" ht="34.5" customHeight="1">
      <c r="A507" s="4">
        <v>505</v>
      </c>
      <c r="B507" s="4" t="str">
        <f>"36962022012511035811220"</f>
        <v>36962022012511035811220</v>
      </c>
      <c r="C507" s="4" t="str">
        <f>"张虹"</f>
        <v>张虹</v>
      </c>
      <c r="D507" s="4"/>
    </row>
    <row r="508" spans="1:4" s="1" customFormat="1" ht="34.5" customHeight="1">
      <c r="A508" s="4">
        <v>506</v>
      </c>
      <c r="B508" s="4" t="str">
        <f>"36962022012513122111508"</f>
        <v>36962022012513122111508</v>
      </c>
      <c r="C508" s="4" t="str">
        <f>"胡昌麒"</f>
        <v>胡昌麒</v>
      </c>
      <c r="D508" s="4"/>
    </row>
    <row r="509" spans="1:4" s="1" customFormat="1" ht="34.5" customHeight="1">
      <c r="A509" s="4">
        <v>507</v>
      </c>
      <c r="B509" s="4" t="str">
        <f>"36962022012514090911598"</f>
        <v>36962022012514090911598</v>
      </c>
      <c r="C509" s="4" t="str">
        <f>"林真毅"</f>
        <v>林真毅</v>
      </c>
      <c r="D509" s="4"/>
    </row>
    <row r="510" spans="1:4" s="1" customFormat="1" ht="34.5" customHeight="1">
      <c r="A510" s="4">
        <v>508</v>
      </c>
      <c r="B510" s="4" t="str">
        <f>"36962022012514563711705"</f>
        <v>36962022012514563711705</v>
      </c>
      <c r="C510" s="4" t="str">
        <f>"任世丽"</f>
        <v>任世丽</v>
      </c>
      <c r="D510" s="4"/>
    </row>
    <row r="511" spans="1:4" s="1" customFormat="1" ht="34.5" customHeight="1">
      <c r="A511" s="4">
        <v>509</v>
      </c>
      <c r="B511" s="4" t="str">
        <f>"36962022012515142011761"</f>
        <v>36962022012515142011761</v>
      </c>
      <c r="C511" s="4" t="str">
        <f>"张新旺"</f>
        <v>张新旺</v>
      </c>
      <c r="D511" s="4"/>
    </row>
    <row r="512" spans="1:4" s="1" customFormat="1" ht="34.5" customHeight="1">
      <c r="A512" s="4">
        <v>510</v>
      </c>
      <c r="B512" s="4" t="str">
        <f>"36962022012515393111825"</f>
        <v>36962022012515393111825</v>
      </c>
      <c r="C512" s="4" t="str">
        <f>"周进宝"</f>
        <v>周进宝</v>
      </c>
      <c r="D512" s="4"/>
    </row>
    <row r="513" spans="1:4" s="1" customFormat="1" ht="34.5" customHeight="1">
      <c r="A513" s="4">
        <v>511</v>
      </c>
      <c r="B513" s="4" t="str">
        <f>"36962022012515420111835"</f>
        <v>36962022012515420111835</v>
      </c>
      <c r="C513" s="4" t="str">
        <f>"陈美玲"</f>
        <v>陈美玲</v>
      </c>
      <c r="D513" s="4"/>
    </row>
    <row r="514" spans="1:4" s="1" customFormat="1" ht="34.5" customHeight="1">
      <c r="A514" s="4">
        <v>512</v>
      </c>
      <c r="B514" s="4" t="str">
        <f>"36962022012516253711958"</f>
        <v>36962022012516253711958</v>
      </c>
      <c r="C514" s="4" t="str">
        <f>"陈正琳"</f>
        <v>陈正琳</v>
      </c>
      <c r="D514" s="4"/>
    </row>
    <row r="515" spans="1:4" s="1" customFormat="1" ht="34.5" customHeight="1">
      <c r="A515" s="4">
        <v>513</v>
      </c>
      <c r="B515" s="4" t="str">
        <f>"36962022012517092512065"</f>
        <v>36962022012517092512065</v>
      </c>
      <c r="C515" s="4" t="str">
        <f>"李莹"</f>
        <v>李莹</v>
      </c>
      <c r="D515" s="4"/>
    </row>
    <row r="516" spans="1:4" s="1" customFormat="1" ht="34.5" customHeight="1">
      <c r="A516" s="4">
        <v>514</v>
      </c>
      <c r="B516" s="4" t="str">
        <f>"36962022012517132912073"</f>
        <v>36962022012517132912073</v>
      </c>
      <c r="C516" s="4" t="str">
        <f>"陈和景"</f>
        <v>陈和景</v>
      </c>
      <c r="D516" s="4"/>
    </row>
    <row r="517" spans="1:4" s="1" customFormat="1" ht="34.5" customHeight="1">
      <c r="A517" s="4">
        <v>515</v>
      </c>
      <c r="B517" s="4" t="str">
        <f>"36962022012519582112365"</f>
        <v>36962022012519582112365</v>
      </c>
      <c r="C517" s="4" t="str">
        <f>"王子棋"</f>
        <v>王子棋</v>
      </c>
      <c r="D517" s="4"/>
    </row>
    <row r="518" spans="1:4" s="1" customFormat="1" ht="34.5" customHeight="1">
      <c r="A518" s="4">
        <v>516</v>
      </c>
      <c r="B518" s="4" t="str">
        <f>"36962022012522242812640"</f>
        <v>36962022012522242812640</v>
      </c>
      <c r="C518" s="4" t="str">
        <f>"吴建爱"</f>
        <v>吴建爱</v>
      </c>
      <c r="D518" s="4"/>
    </row>
    <row r="519" spans="1:4" s="1" customFormat="1" ht="34.5" customHeight="1">
      <c r="A519" s="4">
        <v>517</v>
      </c>
      <c r="B519" s="4" t="str">
        <f>"36962022012522274112644"</f>
        <v>36962022012522274112644</v>
      </c>
      <c r="C519" s="4" t="str">
        <f>"谭好"</f>
        <v>谭好</v>
      </c>
      <c r="D519" s="4"/>
    </row>
    <row r="520" spans="1:4" s="1" customFormat="1" ht="34.5" customHeight="1">
      <c r="A520" s="4">
        <v>518</v>
      </c>
      <c r="B520" s="4" t="str">
        <f>"36962022012523100512714"</f>
        <v>36962022012523100512714</v>
      </c>
      <c r="C520" s="4" t="str">
        <f>"郭俊宏"</f>
        <v>郭俊宏</v>
      </c>
      <c r="D520" s="4"/>
    </row>
    <row r="521" spans="1:4" s="1" customFormat="1" ht="34.5" customHeight="1">
      <c r="A521" s="4">
        <v>519</v>
      </c>
      <c r="B521" s="4" t="str">
        <f>"36962022012523124712720"</f>
        <v>36962022012523124712720</v>
      </c>
      <c r="C521" s="4" t="str">
        <f>"林维越"</f>
        <v>林维越</v>
      </c>
      <c r="D521" s="4"/>
    </row>
    <row r="522" spans="1:4" s="1" customFormat="1" ht="34.5" customHeight="1">
      <c r="A522" s="4">
        <v>520</v>
      </c>
      <c r="B522" s="4" t="str">
        <f>"36962022012523291212739"</f>
        <v>36962022012523291212739</v>
      </c>
      <c r="C522" s="4" t="str">
        <f>"孙基弟"</f>
        <v>孙基弟</v>
      </c>
      <c r="D522" s="4"/>
    </row>
    <row r="523" spans="1:4" s="1" customFormat="1" ht="34.5" customHeight="1">
      <c r="A523" s="4">
        <v>521</v>
      </c>
      <c r="B523" s="4" t="str">
        <f>"36962022012601390412803"</f>
        <v>36962022012601390412803</v>
      </c>
      <c r="C523" s="4" t="str">
        <f>"王莹"</f>
        <v>王莹</v>
      </c>
      <c r="D523" s="4"/>
    </row>
    <row r="524" spans="1:4" s="1" customFormat="1" ht="34.5" customHeight="1">
      <c r="A524" s="4">
        <v>522</v>
      </c>
      <c r="B524" s="4" t="str">
        <f>"36962022012603483312818"</f>
        <v>36962022012603483312818</v>
      </c>
      <c r="C524" s="4" t="str">
        <f>"李全正"</f>
        <v>李全正</v>
      </c>
      <c r="D524" s="4"/>
    </row>
    <row r="525" spans="1:4" s="1" customFormat="1" ht="34.5" customHeight="1">
      <c r="A525" s="4">
        <v>523</v>
      </c>
      <c r="B525" s="4" t="str">
        <f>"36962022012610064513116"</f>
        <v>36962022012610064513116</v>
      </c>
      <c r="C525" s="4" t="str">
        <f>"李佳仪"</f>
        <v>李佳仪</v>
      </c>
      <c r="D525" s="4"/>
    </row>
    <row r="526" spans="1:4" s="1" customFormat="1" ht="34.5" customHeight="1">
      <c r="A526" s="4">
        <v>524</v>
      </c>
      <c r="B526" s="4" t="str">
        <f>"36962022012610475313274"</f>
        <v>36962022012610475313274</v>
      </c>
      <c r="C526" s="4" t="str">
        <f>"黎伟"</f>
        <v>黎伟</v>
      </c>
      <c r="D526" s="4"/>
    </row>
    <row r="527" spans="1:4" s="1" customFormat="1" ht="34.5" customHeight="1">
      <c r="A527" s="4">
        <v>525</v>
      </c>
      <c r="B527" s="4" t="str">
        <f>"36962022012611405613428"</f>
        <v>36962022012611405613428</v>
      </c>
      <c r="C527" s="4" t="str">
        <f>"符冬梅"</f>
        <v>符冬梅</v>
      </c>
      <c r="D527" s="4"/>
    </row>
    <row r="528" spans="1:4" s="1" customFormat="1" ht="34.5" customHeight="1">
      <c r="A528" s="4">
        <v>526</v>
      </c>
      <c r="B528" s="4" t="str">
        <f>"36962022012612104913504"</f>
        <v>36962022012612104913504</v>
      </c>
      <c r="C528" s="4" t="str">
        <f>"许善匀"</f>
        <v>许善匀</v>
      </c>
      <c r="D528" s="4"/>
    </row>
    <row r="529" spans="1:4" s="1" customFormat="1" ht="34.5" customHeight="1">
      <c r="A529" s="4">
        <v>527</v>
      </c>
      <c r="B529" s="4" t="str">
        <f>"36962022012612210413526"</f>
        <v>36962022012612210413526</v>
      </c>
      <c r="C529" s="4" t="str">
        <f>"何长珏"</f>
        <v>何长珏</v>
      </c>
      <c r="D529" s="4"/>
    </row>
    <row r="530" spans="1:4" s="1" customFormat="1" ht="34.5" customHeight="1">
      <c r="A530" s="4">
        <v>528</v>
      </c>
      <c r="B530" s="4" t="str">
        <f>"36962022012612245413536"</f>
        <v>36962022012612245413536</v>
      </c>
      <c r="C530" s="4" t="str">
        <f>"杨霞"</f>
        <v>杨霞</v>
      </c>
      <c r="D530" s="4"/>
    </row>
    <row r="531" spans="1:4" s="1" customFormat="1" ht="34.5" customHeight="1">
      <c r="A531" s="4">
        <v>529</v>
      </c>
      <c r="B531" s="4" t="str">
        <f>"36962022012614150313812"</f>
        <v>36962022012614150313812</v>
      </c>
      <c r="C531" s="4" t="str">
        <f>"韦瑶玲"</f>
        <v>韦瑶玲</v>
      </c>
      <c r="D531" s="4"/>
    </row>
    <row r="532" spans="1:4" s="1" customFormat="1" ht="34.5" customHeight="1">
      <c r="A532" s="4">
        <v>530</v>
      </c>
      <c r="B532" s="4" t="str">
        <f>"36962022012615184514006"</f>
        <v>36962022012615184514006</v>
      </c>
      <c r="C532" s="4" t="str">
        <f>"易一楹"</f>
        <v>易一楹</v>
      </c>
      <c r="D532" s="4"/>
    </row>
    <row r="533" spans="1:4" s="1" customFormat="1" ht="34.5" customHeight="1">
      <c r="A533" s="4">
        <v>531</v>
      </c>
      <c r="B533" s="4" t="str">
        <f>"36962022012620013414414"</f>
        <v>36962022012620013414414</v>
      </c>
      <c r="C533" s="4" t="str">
        <f>"黄垂干"</f>
        <v>黄垂干</v>
      </c>
      <c r="D533" s="4"/>
    </row>
    <row r="534" spans="1:4" s="1" customFormat="1" ht="34.5" customHeight="1">
      <c r="A534" s="4">
        <v>532</v>
      </c>
      <c r="B534" s="4" t="str">
        <f>"36962022012620331714434"</f>
        <v>36962022012620331714434</v>
      </c>
      <c r="C534" s="4" t="str">
        <f>"吴焕唐"</f>
        <v>吴焕唐</v>
      </c>
      <c r="D534" s="4"/>
    </row>
    <row r="535" spans="1:4" s="1" customFormat="1" ht="34.5" customHeight="1">
      <c r="A535" s="4">
        <v>533</v>
      </c>
      <c r="B535" s="4" t="str">
        <f>"36962022012621482514480"</f>
        <v>36962022012621482514480</v>
      </c>
      <c r="C535" s="4" t="str">
        <f>"盛皓然"</f>
        <v>盛皓然</v>
      </c>
      <c r="D535" s="4"/>
    </row>
    <row r="536" spans="1:4" s="1" customFormat="1" ht="34.5" customHeight="1">
      <c r="A536" s="4">
        <v>534</v>
      </c>
      <c r="B536" s="4" t="str">
        <f>"36962022012622153314502"</f>
        <v>36962022012622153314502</v>
      </c>
      <c r="C536" s="4" t="str">
        <f>"陈定蕾"</f>
        <v>陈定蕾</v>
      </c>
      <c r="D536" s="4"/>
    </row>
    <row r="537" spans="1:4" s="1" customFormat="1" ht="34.5" customHeight="1">
      <c r="A537" s="4">
        <v>535</v>
      </c>
      <c r="B537" s="4" t="str">
        <f>"36962022012622245914511"</f>
        <v>36962022012622245914511</v>
      </c>
      <c r="C537" s="4" t="str">
        <f>"杨璐米"</f>
        <v>杨璐米</v>
      </c>
      <c r="D537" s="4"/>
    </row>
    <row r="538" spans="1:4" s="1" customFormat="1" ht="34.5" customHeight="1">
      <c r="A538" s="4">
        <v>536</v>
      </c>
      <c r="B538" s="4" t="str">
        <f>"36962022012701060514571"</f>
        <v>36962022012701060514571</v>
      </c>
      <c r="C538" s="4" t="str">
        <f>"王静"</f>
        <v>王静</v>
      </c>
      <c r="D538" s="4"/>
    </row>
    <row r="539" spans="1:4" s="1" customFormat="1" ht="34.5" customHeight="1">
      <c r="A539" s="4">
        <v>537</v>
      </c>
      <c r="B539" s="4" t="str">
        <f>"36962022012706021014584"</f>
        <v>36962022012706021014584</v>
      </c>
      <c r="C539" s="4" t="str">
        <f>"文芳芳"</f>
        <v>文芳芳</v>
      </c>
      <c r="D539" s="4"/>
    </row>
    <row r="540" spans="1:4" s="1" customFormat="1" ht="34.5" customHeight="1">
      <c r="A540" s="4">
        <v>538</v>
      </c>
      <c r="B540" s="4" t="str">
        <f>"36962022012708235314592"</f>
        <v>36962022012708235314592</v>
      </c>
      <c r="C540" s="4" t="str">
        <f>"钟林婷"</f>
        <v>钟林婷</v>
      </c>
      <c r="D540" s="4"/>
    </row>
    <row r="541" spans="1:4" s="1" customFormat="1" ht="34.5" customHeight="1">
      <c r="A541" s="4">
        <v>539</v>
      </c>
      <c r="B541" s="4" t="str">
        <f>"36962022012708504614603"</f>
        <v>36962022012708504614603</v>
      </c>
      <c r="C541" s="4" t="str">
        <f>"黄垂敏"</f>
        <v>黄垂敏</v>
      </c>
      <c r="D541" s="4"/>
    </row>
    <row r="542" spans="1:4" s="1" customFormat="1" ht="34.5" customHeight="1">
      <c r="A542" s="4">
        <v>540</v>
      </c>
      <c r="B542" s="4" t="str">
        <f>"36962022012710033014693"</f>
        <v>36962022012710033014693</v>
      </c>
      <c r="C542" s="4" t="str">
        <f>"徐源"</f>
        <v>徐源</v>
      </c>
      <c r="D542" s="4"/>
    </row>
    <row r="543" spans="1:4" s="1" customFormat="1" ht="34.5" customHeight="1">
      <c r="A543" s="4">
        <v>541</v>
      </c>
      <c r="B543" s="4" t="str">
        <f>"36962022012710503314754"</f>
        <v>36962022012710503314754</v>
      </c>
      <c r="C543" s="4" t="str">
        <f>"吴莹"</f>
        <v>吴莹</v>
      </c>
      <c r="D543" s="4"/>
    </row>
    <row r="544" spans="1:4" s="1" customFormat="1" ht="34.5" customHeight="1">
      <c r="A544" s="4">
        <v>542</v>
      </c>
      <c r="B544" s="4" t="str">
        <f>"36962022012711352814808"</f>
        <v>36962022012711352814808</v>
      </c>
      <c r="C544" s="4" t="str">
        <f>"陈丽婉"</f>
        <v>陈丽婉</v>
      </c>
      <c r="D544" s="4"/>
    </row>
    <row r="545" spans="1:4" s="1" customFormat="1" ht="34.5" customHeight="1">
      <c r="A545" s="4">
        <v>543</v>
      </c>
      <c r="B545" s="4" t="str">
        <f>"36962022012711501914818"</f>
        <v>36962022012711501914818</v>
      </c>
      <c r="C545" s="4" t="str">
        <f>"何静宜"</f>
        <v>何静宜</v>
      </c>
      <c r="D545" s="4"/>
    </row>
    <row r="546" spans="1:4" s="1" customFormat="1" ht="34.5" customHeight="1">
      <c r="A546" s="4">
        <v>544</v>
      </c>
      <c r="B546" s="4" t="str">
        <f>"36962022012715003114995"</f>
        <v>36962022012715003114995</v>
      </c>
      <c r="C546" s="4" t="str">
        <f>"王长"</f>
        <v>王长</v>
      </c>
      <c r="D546" s="4"/>
    </row>
    <row r="547" spans="1:4" s="1" customFormat="1" ht="34.5" customHeight="1">
      <c r="A547" s="4">
        <v>545</v>
      </c>
      <c r="B547" s="4" t="str">
        <f>"36962022012715045515004"</f>
        <v>36962022012715045515004</v>
      </c>
      <c r="C547" s="4" t="str">
        <f>"黄晓娟"</f>
        <v>黄晓娟</v>
      </c>
      <c r="D547" s="4"/>
    </row>
    <row r="548" spans="1:4" s="1" customFormat="1" ht="34.5" customHeight="1">
      <c r="A548" s="4">
        <v>546</v>
      </c>
      <c r="B548" s="4" t="str">
        <f>"36962022012715331815031"</f>
        <v>36962022012715331815031</v>
      </c>
      <c r="C548" s="4" t="str">
        <f>"王燕平"</f>
        <v>王燕平</v>
      </c>
      <c r="D548" s="4"/>
    </row>
    <row r="549" spans="1:4" s="1" customFormat="1" ht="34.5" customHeight="1">
      <c r="A549" s="4">
        <v>547</v>
      </c>
      <c r="B549" s="4" t="str">
        <f>"36962022012715544515049"</f>
        <v>36962022012715544515049</v>
      </c>
      <c r="C549" s="4" t="str">
        <f>"王永坚"</f>
        <v>王永坚</v>
      </c>
      <c r="D549" s="4"/>
    </row>
    <row r="550" spans="1:4" s="1" customFormat="1" ht="34.5" customHeight="1">
      <c r="A550" s="4">
        <v>548</v>
      </c>
      <c r="B550" s="4" t="str">
        <f>"36962022012716270415090"</f>
        <v>36962022012716270415090</v>
      </c>
      <c r="C550" s="4" t="str">
        <f>"杨茹"</f>
        <v>杨茹</v>
      </c>
      <c r="D550" s="4"/>
    </row>
    <row r="551" spans="1:4" s="1" customFormat="1" ht="34.5" customHeight="1">
      <c r="A551" s="4">
        <v>549</v>
      </c>
      <c r="B551" s="4" t="str">
        <f>"36962022012716412715107"</f>
        <v>36962022012716412715107</v>
      </c>
      <c r="C551" s="4" t="str">
        <f>"陈晓丁"</f>
        <v>陈晓丁</v>
      </c>
      <c r="D551" s="4"/>
    </row>
    <row r="552" spans="1:4" s="1" customFormat="1" ht="34.5" customHeight="1">
      <c r="A552" s="4">
        <v>550</v>
      </c>
      <c r="B552" s="4" t="str">
        <f>"36962022012717130015143"</f>
        <v>36962022012717130015143</v>
      </c>
      <c r="C552" s="4" t="str">
        <f>"林书倩"</f>
        <v>林书倩</v>
      </c>
      <c r="D552" s="4"/>
    </row>
    <row r="553" spans="1:4" s="1" customFormat="1" ht="34.5" customHeight="1">
      <c r="A553" s="4">
        <v>551</v>
      </c>
      <c r="B553" s="4" t="str">
        <f>"36962022012717215515154"</f>
        <v>36962022012717215515154</v>
      </c>
      <c r="C553" s="4" t="str">
        <f>"陈强"</f>
        <v>陈强</v>
      </c>
      <c r="D553" s="4"/>
    </row>
    <row r="554" spans="1:4" s="1" customFormat="1" ht="34.5" customHeight="1">
      <c r="A554" s="4">
        <v>552</v>
      </c>
      <c r="B554" s="4" t="str">
        <f>"36962022012719083915272"</f>
        <v>36962022012719083915272</v>
      </c>
      <c r="C554" s="4" t="str">
        <f>"武卓"</f>
        <v>武卓</v>
      </c>
      <c r="D554" s="4"/>
    </row>
    <row r="555" spans="1:4" s="1" customFormat="1" ht="34.5" customHeight="1">
      <c r="A555" s="4">
        <v>553</v>
      </c>
      <c r="B555" s="4" t="str">
        <f>"36962022012720025215325"</f>
        <v>36962022012720025215325</v>
      </c>
      <c r="C555" s="4" t="str">
        <f>"薛昱"</f>
        <v>薛昱</v>
      </c>
      <c r="D555" s="4"/>
    </row>
    <row r="556" spans="1:4" s="1" customFormat="1" ht="34.5" customHeight="1">
      <c r="A556" s="4">
        <v>554</v>
      </c>
      <c r="B556" s="4" t="str">
        <f>"36962022012720094115332"</f>
        <v>36962022012720094115332</v>
      </c>
      <c r="C556" s="4" t="str">
        <f>"杨流源"</f>
        <v>杨流源</v>
      </c>
      <c r="D556" s="4"/>
    </row>
    <row r="557" spans="1:4" s="1" customFormat="1" ht="34.5" customHeight="1">
      <c r="A557" s="4">
        <v>555</v>
      </c>
      <c r="B557" s="4" t="str">
        <f>"36962022012720464515369"</f>
        <v>36962022012720464515369</v>
      </c>
      <c r="C557" s="4" t="str">
        <f>"邢浩"</f>
        <v>邢浩</v>
      </c>
      <c r="D557" s="4"/>
    </row>
    <row r="558" spans="1:4" s="1" customFormat="1" ht="34.5" customHeight="1">
      <c r="A558" s="4">
        <v>556</v>
      </c>
      <c r="B558" s="4" t="str">
        <f>"36962022012721182315408"</f>
        <v>36962022012721182315408</v>
      </c>
      <c r="C558" s="4" t="str">
        <f>"张春艳"</f>
        <v>张春艳</v>
      </c>
      <c r="D558" s="4"/>
    </row>
    <row r="559" spans="1:4" s="1" customFormat="1" ht="34.5" customHeight="1">
      <c r="A559" s="4">
        <v>557</v>
      </c>
      <c r="B559" s="4" t="str">
        <f>"36962022012721185515409"</f>
        <v>36962022012721185515409</v>
      </c>
      <c r="C559" s="4" t="str">
        <f>"陈霏"</f>
        <v>陈霏</v>
      </c>
      <c r="D559" s="4"/>
    </row>
    <row r="560" spans="1:4" s="1" customFormat="1" ht="34.5" customHeight="1">
      <c r="A560" s="4">
        <v>558</v>
      </c>
      <c r="B560" s="4" t="str">
        <f>"36962022012721312615422"</f>
        <v>36962022012721312615422</v>
      </c>
      <c r="C560" s="4" t="str">
        <f>"田旭东"</f>
        <v>田旭东</v>
      </c>
      <c r="D560" s="4"/>
    </row>
    <row r="561" spans="1:4" s="1" customFormat="1" ht="34.5" customHeight="1">
      <c r="A561" s="4">
        <v>559</v>
      </c>
      <c r="B561" s="4" t="str">
        <f>"36962022012721522915442"</f>
        <v>36962022012721522915442</v>
      </c>
      <c r="C561" s="4" t="str">
        <f>"陈小冰"</f>
        <v>陈小冰</v>
      </c>
      <c r="D561" s="4"/>
    </row>
    <row r="562" spans="1:4" s="1" customFormat="1" ht="34.5" customHeight="1">
      <c r="A562" s="4">
        <v>560</v>
      </c>
      <c r="B562" s="4" t="str">
        <f>"36962022012722270215481"</f>
        <v>36962022012722270215481</v>
      </c>
      <c r="C562" s="4" t="str">
        <f>"蔡爱芳"</f>
        <v>蔡爱芳</v>
      </c>
      <c r="D562" s="4"/>
    </row>
    <row r="563" spans="1:4" s="1" customFormat="1" ht="34.5" customHeight="1">
      <c r="A563" s="4">
        <v>561</v>
      </c>
      <c r="B563" s="4" t="str">
        <f>"36962022012807481515596"</f>
        <v>36962022012807481515596</v>
      </c>
      <c r="C563" s="4" t="str">
        <f>"黄庆楼"</f>
        <v>黄庆楼</v>
      </c>
      <c r="D563" s="4"/>
    </row>
    <row r="564" spans="1:4" s="1" customFormat="1" ht="34.5" customHeight="1">
      <c r="A564" s="4">
        <v>562</v>
      </c>
      <c r="B564" s="4" t="str">
        <f>"36962022012808315715613"</f>
        <v>36962022012808315715613</v>
      </c>
      <c r="C564" s="4" t="str">
        <f>"冯洁莹"</f>
        <v>冯洁莹</v>
      </c>
      <c r="D564" s="4"/>
    </row>
    <row r="565" spans="1:4" s="1" customFormat="1" ht="34.5" customHeight="1">
      <c r="A565" s="4">
        <v>563</v>
      </c>
      <c r="B565" s="4" t="str">
        <f>"36962022012808452915625"</f>
        <v>36962022012808452915625</v>
      </c>
      <c r="C565" s="4" t="str">
        <f>"黄少雅"</f>
        <v>黄少雅</v>
      </c>
      <c r="D565" s="4"/>
    </row>
    <row r="566" spans="1:4" s="1" customFormat="1" ht="34.5" customHeight="1">
      <c r="A566" s="4">
        <v>564</v>
      </c>
      <c r="B566" s="4" t="str">
        <f>"36962022012809162615661"</f>
        <v>36962022012809162615661</v>
      </c>
      <c r="C566" s="4" t="str">
        <f>"余燕"</f>
        <v>余燕</v>
      </c>
      <c r="D566" s="4"/>
    </row>
    <row r="567" spans="1:4" s="1" customFormat="1" ht="34.5" customHeight="1">
      <c r="A567" s="4">
        <v>565</v>
      </c>
      <c r="B567" s="4" t="str">
        <f>"36962022012809251915668"</f>
        <v>36962022012809251915668</v>
      </c>
      <c r="C567" s="4" t="str">
        <f>"符冬梨"</f>
        <v>符冬梨</v>
      </c>
      <c r="D567" s="4"/>
    </row>
    <row r="568" spans="1:4" s="1" customFormat="1" ht="34.5" customHeight="1">
      <c r="A568" s="4">
        <v>566</v>
      </c>
      <c r="B568" s="4" t="str">
        <f>"36962022012809561315690"</f>
        <v>36962022012809561315690</v>
      </c>
      <c r="C568" s="4" t="str">
        <f>"刘凤茎"</f>
        <v>刘凤茎</v>
      </c>
      <c r="D568" s="4"/>
    </row>
    <row r="569" spans="1:4" s="1" customFormat="1" ht="34.5" customHeight="1">
      <c r="A569" s="4">
        <v>567</v>
      </c>
      <c r="B569" s="4" t="str">
        <f>"36962022012811162615800"</f>
        <v>36962022012811162615800</v>
      </c>
      <c r="C569" s="4" t="str">
        <f>"郑瑞"</f>
        <v>郑瑞</v>
      </c>
      <c r="D569" s="4"/>
    </row>
    <row r="570" spans="1:4" s="1" customFormat="1" ht="34.5" customHeight="1">
      <c r="A570" s="4">
        <v>568</v>
      </c>
      <c r="B570" s="4" t="str">
        <f>"3696202201220826245392"</f>
        <v>3696202201220826245392</v>
      </c>
      <c r="C570" s="4" t="str">
        <f>"潘小峰"</f>
        <v>潘小峰</v>
      </c>
      <c r="D570" s="4"/>
    </row>
    <row r="571" spans="1:4" s="1" customFormat="1" ht="34.5" customHeight="1">
      <c r="A571" s="4">
        <v>569</v>
      </c>
      <c r="B571" s="4" t="str">
        <f>"3696202201220952165544"</f>
        <v>3696202201220952165544</v>
      </c>
      <c r="C571" s="4" t="str">
        <f>"李亚贵"</f>
        <v>李亚贵</v>
      </c>
      <c r="D571" s="4"/>
    </row>
    <row r="572" spans="1:4" s="1" customFormat="1" ht="34.5" customHeight="1">
      <c r="A572" s="4">
        <v>570</v>
      </c>
      <c r="B572" s="4" t="str">
        <f>"3696202201221008225587"</f>
        <v>3696202201221008225587</v>
      </c>
      <c r="C572" s="4" t="str">
        <f>"周子达"</f>
        <v>周子达</v>
      </c>
      <c r="D572" s="4"/>
    </row>
    <row r="573" spans="1:4" s="1" customFormat="1" ht="34.5" customHeight="1">
      <c r="A573" s="4">
        <v>571</v>
      </c>
      <c r="B573" s="4" t="str">
        <f>"3696202201221126525784"</f>
        <v>3696202201221126525784</v>
      </c>
      <c r="C573" s="4" t="str">
        <f>"戴海丽"</f>
        <v>戴海丽</v>
      </c>
      <c r="D573" s="4"/>
    </row>
    <row r="574" spans="1:4" s="1" customFormat="1" ht="34.5" customHeight="1">
      <c r="A574" s="4">
        <v>572</v>
      </c>
      <c r="B574" s="4" t="str">
        <f>"3696202201221209145842"</f>
        <v>3696202201221209145842</v>
      </c>
      <c r="C574" s="4" t="str">
        <f>"杨玥"</f>
        <v>杨玥</v>
      </c>
      <c r="D574" s="4"/>
    </row>
    <row r="575" spans="1:4" s="1" customFormat="1" ht="34.5" customHeight="1">
      <c r="A575" s="4">
        <v>573</v>
      </c>
      <c r="B575" s="4" t="str">
        <f>"3696202201221936316350"</f>
        <v>3696202201221936316350</v>
      </c>
      <c r="C575" s="4" t="str">
        <f>"罗珠珠"</f>
        <v>罗珠珠</v>
      </c>
      <c r="D575" s="4"/>
    </row>
    <row r="576" spans="1:4" s="1" customFormat="1" ht="34.5" customHeight="1">
      <c r="A576" s="4">
        <v>574</v>
      </c>
      <c r="B576" s="4" t="str">
        <f>"3696202201222102186427"</f>
        <v>3696202201222102186427</v>
      </c>
      <c r="C576" s="4" t="str">
        <f>"于盛洋"</f>
        <v>于盛洋</v>
      </c>
      <c r="D576" s="4"/>
    </row>
    <row r="577" spans="1:4" s="1" customFormat="1" ht="34.5" customHeight="1">
      <c r="A577" s="4">
        <v>575</v>
      </c>
      <c r="B577" s="4" t="str">
        <f>"3696202201222242176506"</f>
        <v>3696202201222242176506</v>
      </c>
      <c r="C577" s="4" t="str">
        <f>"万金钟"</f>
        <v>万金钟</v>
      </c>
      <c r="D577" s="4"/>
    </row>
    <row r="578" spans="1:4" s="1" customFormat="1" ht="34.5" customHeight="1">
      <c r="A578" s="4">
        <v>576</v>
      </c>
      <c r="B578" s="4" t="str">
        <f>"3696202201230956246614"</f>
        <v>3696202201230956246614</v>
      </c>
      <c r="C578" s="4" t="str">
        <f>"吉佳佳"</f>
        <v>吉佳佳</v>
      </c>
      <c r="D578" s="4"/>
    </row>
    <row r="579" spans="1:4" s="1" customFormat="1" ht="34.5" customHeight="1">
      <c r="A579" s="4">
        <v>577</v>
      </c>
      <c r="B579" s="4" t="str">
        <f>"3696202201231216546748"</f>
        <v>3696202201231216546748</v>
      </c>
      <c r="C579" s="4" t="str">
        <f>"文宝煌"</f>
        <v>文宝煌</v>
      </c>
      <c r="D579" s="4"/>
    </row>
    <row r="580" spans="1:4" s="1" customFormat="1" ht="34.5" customHeight="1">
      <c r="A580" s="4">
        <v>578</v>
      </c>
      <c r="B580" s="4" t="str">
        <f>"3696202201231934377037"</f>
        <v>3696202201231934377037</v>
      </c>
      <c r="C580" s="4" t="str">
        <f>"吴定秋"</f>
        <v>吴定秋</v>
      </c>
      <c r="D580" s="4"/>
    </row>
    <row r="581" spans="1:4" s="1" customFormat="1" ht="34.5" customHeight="1">
      <c r="A581" s="4">
        <v>579</v>
      </c>
      <c r="B581" s="4" t="str">
        <f>"36962022012420071010231"</f>
        <v>36962022012420071010231</v>
      </c>
      <c r="C581" s="4" t="str">
        <f>"关温雅"</f>
        <v>关温雅</v>
      </c>
      <c r="D581" s="4"/>
    </row>
    <row r="582" spans="1:4" s="1" customFormat="1" ht="34.5" customHeight="1">
      <c r="A582" s="4">
        <v>580</v>
      </c>
      <c r="B582" s="4" t="str">
        <f>"36962022012420120810245"</f>
        <v>36962022012420120810245</v>
      </c>
      <c r="C582" s="4" t="str">
        <f>"王慧琼"</f>
        <v>王慧琼</v>
      </c>
      <c r="D582" s="4"/>
    </row>
    <row r="583" spans="1:4" s="1" customFormat="1" ht="34.5" customHeight="1">
      <c r="A583" s="4">
        <v>581</v>
      </c>
      <c r="B583" s="4" t="str">
        <f>"36962022012510392311136"</f>
        <v>36962022012510392311136</v>
      </c>
      <c r="C583" s="4" t="str">
        <f>"陈瑶"</f>
        <v>陈瑶</v>
      </c>
      <c r="D583" s="4"/>
    </row>
    <row r="584" spans="1:4" s="1" customFormat="1" ht="34.5" customHeight="1">
      <c r="A584" s="4">
        <v>582</v>
      </c>
      <c r="B584" s="4" t="str">
        <f>"36962022012519410612341"</f>
        <v>36962022012519410612341</v>
      </c>
      <c r="C584" s="4" t="str">
        <f>"李启政"</f>
        <v>李启政</v>
      </c>
      <c r="D584" s="4"/>
    </row>
    <row r="585" spans="1:4" s="1" customFormat="1" ht="34.5" customHeight="1">
      <c r="A585" s="4">
        <v>583</v>
      </c>
      <c r="B585" s="4" t="str">
        <f>"36962022012721510015440"</f>
        <v>36962022012721510015440</v>
      </c>
      <c r="C585" s="4" t="str">
        <f>"陈亮"</f>
        <v>陈亮</v>
      </c>
      <c r="D585" s="4"/>
    </row>
    <row r="586" spans="1:4" s="1" customFormat="1" ht="34.5" customHeight="1">
      <c r="A586" s="4">
        <v>584</v>
      </c>
      <c r="B586" s="4" t="str">
        <f>"3696202201220918495473"</f>
        <v>3696202201220918495473</v>
      </c>
      <c r="C586" s="4" t="str">
        <f>"李君萍"</f>
        <v>李君萍</v>
      </c>
      <c r="D586" s="4"/>
    </row>
    <row r="587" spans="1:4" s="1" customFormat="1" ht="34.5" customHeight="1">
      <c r="A587" s="4">
        <v>585</v>
      </c>
      <c r="B587" s="4" t="str">
        <f>"3696202201220927025494"</f>
        <v>3696202201220927025494</v>
      </c>
      <c r="C587" s="4" t="str">
        <f>"陈文杰"</f>
        <v>陈文杰</v>
      </c>
      <c r="D587" s="4"/>
    </row>
    <row r="588" spans="1:4" s="1" customFormat="1" ht="34.5" customHeight="1">
      <c r="A588" s="4">
        <v>586</v>
      </c>
      <c r="B588" s="4" t="str">
        <f>"3696202201221048495704"</f>
        <v>3696202201221048495704</v>
      </c>
      <c r="C588" s="4" t="str">
        <f>"张梦珍"</f>
        <v>张梦珍</v>
      </c>
      <c r="D588" s="4"/>
    </row>
    <row r="589" spans="1:4" s="1" customFormat="1" ht="34.5" customHeight="1">
      <c r="A589" s="4">
        <v>587</v>
      </c>
      <c r="B589" s="4" t="str">
        <f>"3696202201221114145766"</f>
        <v>3696202201221114145766</v>
      </c>
      <c r="C589" s="4" t="str">
        <f>"麦著龙"</f>
        <v>麦著龙</v>
      </c>
      <c r="D589" s="4"/>
    </row>
    <row r="590" spans="1:4" s="1" customFormat="1" ht="34.5" customHeight="1">
      <c r="A590" s="4">
        <v>588</v>
      </c>
      <c r="B590" s="4" t="str">
        <f>"3696202201221149145818"</f>
        <v>3696202201221149145818</v>
      </c>
      <c r="C590" s="4" t="str">
        <f>"王江"</f>
        <v>王江</v>
      </c>
      <c r="D590" s="4"/>
    </row>
    <row r="591" spans="1:4" s="1" customFormat="1" ht="34.5" customHeight="1">
      <c r="A591" s="4">
        <v>589</v>
      </c>
      <c r="B591" s="4" t="str">
        <f>"3696202201221614306171"</f>
        <v>3696202201221614306171</v>
      </c>
      <c r="C591" s="4" t="str">
        <f>"周强"</f>
        <v>周强</v>
      </c>
      <c r="D591" s="4"/>
    </row>
    <row r="592" spans="1:4" s="1" customFormat="1" ht="34.5" customHeight="1">
      <c r="A592" s="4">
        <v>590</v>
      </c>
      <c r="B592" s="4" t="str">
        <f>"3696202201221836596301"</f>
        <v>3696202201221836596301</v>
      </c>
      <c r="C592" s="4" t="str">
        <f>"陈寒婷"</f>
        <v>陈寒婷</v>
      </c>
      <c r="D592" s="4"/>
    </row>
    <row r="593" spans="1:4" s="1" customFormat="1" ht="34.5" customHeight="1">
      <c r="A593" s="4">
        <v>591</v>
      </c>
      <c r="B593" s="4" t="str">
        <f>"3696202201222011386379"</f>
        <v>3696202201222011386379</v>
      </c>
      <c r="C593" s="4" t="str">
        <f>"彭德伟"</f>
        <v>彭德伟</v>
      </c>
      <c r="D593" s="4"/>
    </row>
    <row r="594" spans="1:4" s="1" customFormat="1" ht="34.5" customHeight="1">
      <c r="A594" s="4">
        <v>592</v>
      </c>
      <c r="B594" s="4" t="str">
        <f>"3696202201222051026416"</f>
        <v>3696202201222051026416</v>
      </c>
      <c r="C594" s="4" t="str">
        <f>"郭小娜"</f>
        <v>郭小娜</v>
      </c>
      <c r="D594" s="4"/>
    </row>
    <row r="595" spans="1:4" s="1" customFormat="1" ht="34.5" customHeight="1">
      <c r="A595" s="4">
        <v>593</v>
      </c>
      <c r="B595" s="4" t="str">
        <f>"3696202201222115386445"</f>
        <v>3696202201222115386445</v>
      </c>
      <c r="C595" s="4" t="str">
        <f>"王亚茹"</f>
        <v>王亚茹</v>
      </c>
      <c r="D595" s="4"/>
    </row>
    <row r="596" spans="1:4" s="1" customFormat="1" ht="34.5" customHeight="1">
      <c r="A596" s="4">
        <v>594</v>
      </c>
      <c r="B596" s="4" t="str">
        <f>"3696202201230131016563"</f>
        <v>3696202201230131016563</v>
      </c>
      <c r="C596" s="4" t="str">
        <f>"麦豪壮"</f>
        <v>麦豪壮</v>
      </c>
      <c r="D596" s="4"/>
    </row>
    <row r="597" spans="1:4" s="1" customFormat="1" ht="34.5" customHeight="1">
      <c r="A597" s="4">
        <v>595</v>
      </c>
      <c r="B597" s="4" t="str">
        <f>"3696202201231135036708"</f>
        <v>3696202201231135036708</v>
      </c>
      <c r="C597" s="4" t="str">
        <f>"谭明培"</f>
        <v>谭明培</v>
      </c>
      <c r="D597" s="4"/>
    </row>
    <row r="598" spans="1:4" s="1" customFormat="1" ht="34.5" customHeight="1">
      <c r="A598" s="4">
        <v>596</v>
      </c>
      <c r="B598" s="4" t="str">
        <f>"3696202201231546566896"</f>
        <v>3696202201231546566896</v>
      </c>
      <c r="C598" s="4" t="str">
        <f>"盘思颖"</f>
        <v>盘思颖</v>
      </c>
      <c r="D598" s="4"/>
    </row>
    <row r="599" spans="1:4" s="1" customFormat="1" ht="34.5" customHeight="1">
      <c r="A599" s="4">
        <v>597</v>
      </c>
      <c r="B599" s="4" t="str">
        <f>"3696202201231553106904"</f>
        <v>3696202201231553106904</v>
      </c>
      <c r="C599" s="4" t="str">
        <f>"王世涛"</f>
        <v>王世涛</v>
      </c>
      <c r="D599" s="4"/>
    </row>
    <row r="600" spans="1:4" s="1" customFormat="1" ht="34.5" customHeight="1">
      <c r="A600" s="4">
        <v>598</v>
      </c>
      <c r="B600" s="4" t="str">
        <f>"3696202201231706376943"</f>
        <v>3696202201231706376943</v>
      </c>
      <c r="C600" s="4" t="str">
        <f>"李虹"</f>
        <v>李虹</v>
      </c>
      <c r="D600" s="4"/>
    </row>
    <row r="601" spans="1:4" s="1" customFormat="1" ht="34.5" customHeight="1">
      <c r="A601" s="4">
        <v>599</v>
      </c>
      <c r="B601" s="4" t="str">
        <f>"3696202201231800326980"</f>
        <v>3696202201231800326980</v>
      </c>
      <c r="C601" s="4" t="str">
        <f>"洪海彪"</f>
        <v>洪海彪</v>
      </c>
      <c r="D601" s="4"/>
    </row>
    <row r="602" spans="1:4" s="1" customFormat="1" ht="34.5" customHeight="1">
      <c r="A602" s="4">
        <v>600</v>
      </c>
      <c r="B602" s="4" t="str">
        <f>"3696202201232101407096"</f>
        <v>3696202201232101407096</v>
      </c>
      <c r="C602" s="4" t="str">
        <f>"李健君"</f>
        <v>李健君</v>
      </c>
      <c r="D602" s="4"/>
    </row>
    <row r="603" spans="1:4" s="1" customFormat="1" ht="34.5" customHeight="1">
      <c r="A603" s="4">
        <v>601</v>
      </c>
      <c r="B603" s="4" t="str">
        <f>"3696202201232123167114"</f>
        <v>3696202201232123167114</v>
      </c>
      <c r="C603" s="4" t="str">
        <f>"曾造晶"</f>
        <v>曾造晶</v>
      </c>
      <c r="D603" s="4"/>
    </row>
    <row r="604" spans="1:4" s="1" customFormat="1" ht="34.5" customHeight="1">
      <c r="A604" s="4">
        <v>602</v>
      </c>
      <c r="B604" s="4" t="str">
        <f>"3696202201232152237134"</f>
        <v>3696202201232152237134</v>
      </c>
      <c r="C604" s="4" t="str">
        <f>"高能丽"</f>
        <v>高能丽</v>
      </c>
      <c r="D604" s="4"/>
    </row>
    <row r="605" spans="1:4" s="1" customFormat="1" ht="34.5" customHeight="1">
      <c r="A605" s="4">
        <v>603</v>
      </c>
      <c r="B605" s="4" t="str">
        <f>"3696202201240024397219"</f>
        <v>3696202201240024397219</v>
      </c>
      <c r="C605" s="4" t="str">
        <f>"黎江"</f>
        <v>黎江</v>
      </c>
      <c r="D605" s="4"/>
    </row>
    <row r="606" spans="1:4" s="1" customFormat="1" ht="34.5" customHeight="1">
      <c r="A606" s="4">
        <v>604</v>
      </c>
      <c r="B606" s="4" t="str">
        <f>"3696202201240831037324"</f>
        <v>3696202201240831037324</v>
      </c>
      <c r="C606" s="4" t="str">
        <f>"许洛玮"</f>
        <v>许洛玮</v>
      </c>
      <c r="D606" s="4"/>
    </row>
    <row r="607" spans="1:4" s="1" customFormat="1" ht="34.5" customHeight="1">
      <c r="A607" s="4">
        <v>605</v>
      </c>
      <c r="B607" s="4" t="str">
        <f>"3696202201240908317516"</f>
        <v>3696202201240908317516</v>
      </c>
      <c r="C607" s="4" t="str">
        <f>"吴罕"</f>
        <v>吴罕</v>
      </c>
      <c r="D607" s="4"/>
    </row>
    <row r="608" spans="1:4" s="1" customFormat="1" ht="34.5" customHeight="1">
      <c r="A608" s="4">
        <v>606</v>
      </c>
      <c r="B608" s="4" t="str">
        <f>"3696202201240943097781"</f>
        <v>3696202201240943097781</v>
      </c>
      <c r="C608" s="4" t="str">
        <f>"王开立"</f>
        <v>王开立</v>
      </c>
      <c r="D608" s="4"/>
    </row>
    <row r="609" spans="1:4" s="1" customFormat="1" ht="34.5" customHeight="1">
      <c r="A609" s="4">
        <v>607</v>
      </c>
      <c r="B609" s="4" t="str">
        <f>"3696202201240957397871"</f>
        <v>3696202201240957397871</v>
      </c>
      <c r="C609" s="4" t="str">
        <f>"陈彩丁"</f>
        <v>陈彩丁</v>
      </c>
      <c r="D609" s="4"/>
    </row>
    <row r="610" spans="1:4" s="1" customFormat="1" ht="34.5" customHeight="1">
      <c r="A610" s="4">
        <v>608</v>
      </c>
      <c r="B610" s="4" t="str">
        <f>"3696202201241000307894"</f>
        <v>3696202201241000307894</v>
      </c>
      <c r="C610" s="4" t="str">
        <f>"严冬"</f>
        <v>严冬</v>
      </c>
      <c r="D610" s="4"/>
    </row>
    <row r="611" spans="1:4" s="1" customFormat="1" ht="34.5" customHeight="1">
      <c r="A611" s="4">
        <v>609</v>
      </c>
      <c r="B611" s="4" t="str">
        <f>"3696202201241004037924"</f>
        <v>3696202201241004037924</v>
      </c>
      <c r="C611" s="4" t="str">
        <f>"黎李根"</f>
        <v>黎李根</v>
      </c>
      <c r="D611" s="4"/>
    </row>
    <row r="612" spans="1:4" s="1" customFormat="1" ht="34.5" customHeight="1">
      <c r="A612" s="4">
        <v>610</v>
      </c>
      <c r="B612" s="4" t="str">
        <f>"3696202201241054018303"</f>
        <v>3696202201241054018303</v>
      </c>
      <c r="C612" s="4" t="str">
        <f>"余仙华"</f>
        <v>余仙华</v>
      </c>
      <c r="D612" s="4"/>
    </row>
    <row r="613" spans="1:4" s="1" customFormat="1" ht="34.5" customHeight="1">
      <c r="A613" s="4">
        <v>611</v>
      </c>
      <c r="B613" s="4" t="str">
        <f>"3696202201241108578399"</f>
        <v>3696202201241108578399</v>
      </c>
      <c r="C613" s="4" t="str">
        <f>"符慧玲"</f>
        <v>符慧玲</v>
      </c>
      <c r="D613" s="4"/>
    </row>
    <row r="614" spans="1:4" s="1" customFormat="1" ht="34.5" customHeight="1">
      <c r="A614" s="4">
        <v>612</v>
      </c>
      <c r="B614" s="4" t="str">
        <f>"3696202201241120058479"</f>
        <v>3696202201241120058479</v>
      </c>
      <c r="C614" s="4" t="str">
        <f>"陈承云"</f>
        <v>陈承云</v>
      </c>
      <c r="D614" s="4"/>
    </row>
    <row r="615" spans="1:4" s="1" customFormat="1" ht="34.5" customHeight="1">
      <c r="A615" s="4">
        <v>613</v>
      </c>
      <c r="B615" s="4" t="str">
        <f>"3696202201241120598484"</f>
        <v>3696202201241120598484</v>
      </c>
      <c r="C615" s="4" t="str">
        <f>"苏元君"</f>
        <v>苏元君</v>
      </c>
      <c r="D615" s="4"/>
    </row>
    <row r="616" spans="1:4" s="1" customFormat="1" ht="34.5" customHeight="1">
      <c r="A616" s="4">
        <v>614</v>
      </c>
      <c r="B616" s="4" t="str">
        <f>"3696202201241556409547"</f>
        <v>3696202201241556409547</v>
      </c>
      <c r="C616" s="4" t="str">
        <f>"韦玉"</f>
        <v>韦玉</v>
      </c>
      <c r="D616" s="4"/>
    </row>
    <row r="617" spans="1:4" s="1" customFormat="1" ht="34.5" customHeight="1">
      <c r="A617" s="4">
        <v>615</v>
      </c>
      <c r="B617" s="4" t="str">
        <f>"3696202201241614279612"</f>
        <v>3696202201241614279612</v>
      </c>
      <c r="C617" s="4" t="str">
        <f>"陈凤嫦"</f>
        <v>陈凤嫦</v>
      </c>
      <c r="D617" s="4"/>
    </row>
    <row r="618" spans="1:4" s="1" customFormat="1" ht="34.5" customHeight="1">
      <c r="A618" s="4">
        <v>616</v>
      </c>
      <c r="B618" s="4" t="str">
        <f>"3696202201241641099707"</f>
        <v>3696202201241641099707</v>
      </c>
      <c r="C618" s="4" t="str">
        <f>"黄玉娴"</f>
        <v>黄玉娴</v>
      </c>
      <c r="D618" s="4"/>
    </row>
    <row r="619" spans="1:4" s="1" customFormat="1" ht="34.5" customHeight="1">
      <c r="A619" s="4">
        <v>617</v>
      </c>
      <c r="B619" s="4" t="str">
        <f>"36962022012510130211044"</f>
        <v>36962022012510130211044</v>
      </c>
      <c r="C619" s="4" t="str">
        <f>"陈晓玲"</f>
        <v>陈晓玲</v>
      </c>
      <c r="D619" s="4"/>
    </row>
    <row r="620" spans="1:4" s="1" customFormat="1" ht="34.5" customHeight="1">
      <c r="A620" s="4">
        <v>618</v>
      </c>
      <c r="B620" s="4" t="str">
        <f>"36962022012510271311096"</f>
        <v>36962022012510271311096</v>
      </c>
      <c r="C620" s="4" t="str">
        <f>"王双双"</f>
        <v>王双双</v>
      </c>
      <c r="D620" s="4"/>
    </row>
    <row r="621" spans="1:4" s="1" customFormat="1" ht="34.5" customHeight="1">
      <c r="A621" s="4">
        <v>619</v>
      </c>
      <c r="B621" s="4" t="str">
        <f>"36962022012510550611179"</f>
        <v>36962022012510550611179</v>
      </c>
      <c r="C621" s="4" t="str">
        <f>"陈大强"</f>
        <v>陈大强</v>
      </c>
      <c r="D621" s="4"/>
    </row>
    <row r="622" spans="1:4" s="1" customFormat="1" ht="34.5" customHeight="1">
      <c r="A622" s="4">
        <v>620</v>
      </c>
      <c r="B622" s="4" t="str">
        <f>"36962022012510581811197"</f>
        <v>36962022012510581811197</v>
      </c>
      <c r="C622" s="4" t="str">
        <f>"杨程"</f>
        <v>杨程</v>
      </c>
      <c r="D622" s="4"/>
    </row>
    <row r="623" spans="1:4" s="1" customFormat="1" ht="34.5" customHeight="1">
      <c r="A623" s="4">
        <v>621</v>
      </c>
      <c r="B623" s="4" t="str">
        <f>"36962022012512450511447"</f>
        <v>36962022012512450511447</v>
      </c>
      <c r="C623" s="4" t="str">
        <f>"林天霞"</f>
        <v>林天霞</v>
      </c>
      <c r="D623" s="4"/>
    </row>
    <row r="624" spans="1:4" s="1" customFormat="1" ht="34.5" customHeight="1">
      <c r="A624" s="4">
        <v>622</v>
      </c>
      <c r="B624" s="4" t="str">
        <f>"36962022012514524811698"</f>
        <v>36962022012514524811698</v>
      </c>
      <c r="C624" s="4" t="str">
        <f>"杨权胜"</f>
        <v>杨权胜</v>
      </c>
      <c r="D624" s="4"/>
    </row>
    <row r="625" spans="1:4" s="1" customFormat="1" ht="34.5" customHeight="1">
      <c r="A625" s="4">
        <v>623</v>
      </c>
      <c r="B625" s="4" t="str">
        <f>"36962022012518373412224"</f>
        <v>36962022012518373412224</v>
      </c>
      <c r="C625" s="4" t="str">
        <f>"李国娥"</f>
        <v>李国娥</v>
      </c>
      <c r="D625" s="4"/>
    </row>
    <row r="626" spans="1:4" s="1" customFormat="1" ht="34.5" customHeight="1">
      <c r="A626" s="4">
        <v>624</v>
      </c>
      <c r="B626" s="4" t="str">
        <f>"36962022012521281012538"</f>
        <v>36962022012521281012538</v>
      </c>
      <c r="C626" s="4" t="str">
        <f>"苏茉玲"</f>
        <v>苏茉玲</v>
      </c>
      <c r="D626" s="4"/>
    </row>
    <row r="627" spans="1:4" s="1" customFormat="1" ht="34.5" customHeight="1">
      <c r="A627" s="4">
        <v>625</v>
      </c>
      <c r="B627" s="4" t="str">
        <f>"36962022012609052812939"</f>
        <v>36962022012609052812939</v>
      </c>
      <c r="C627" s="4" t="str">
        <f>"刘顺"</f>
        <v>刘顺</v>
      </c>
      <c r="D627" s="4"/>
    </row>
    <row r="628" spans="1:4" s="1" customFormat="1" ht="34.5" customHeight="1">
      <c r="A628" s="4">
        <v>626</v>
      </c>
      <c r="B628" s="4" t="str">
        <f>"36962022012611200213370"</f>
        <v>36962022012611200213370</v>
      </c>
      <c r="C628" s="4" t="str">
        <f>"叶秋美"</f>
        <v>叶秋美</v>
      </c>
      <c r="D628" s="4"/>
    </row>
    <row r="629" spans="1:4" s="1" customFormat="1" ht="34.5" customHeight="1">
      <c r="A629" s="4">
        <v>627</v>
      </c>
      <c r="B629" s="4" t="str">
        <f>"36962022012612401213569"</f>
        <v>36962022012612401213569</v>
      </c>
      <c r="C629" s="4" t="str">
        <f>"李瑄"</f>
        <v>李瑄</v>
      </c>
      <c r="D629" s="4"/>
    </row>
    <row r="630" spans="1:4" s="1" customFormat="1" ht="34.5" customHeight="1">
      <c r="A630" s="4">
        <v>628</v>
      </c>
      <c r="B630" s="4" t="str">
        <f>"36962022012616264914229"</f>
        <v>36962022012616264914229</v>
      </c>
      <c r="C630" s="4" t="str">
        <f>"陈瑜蕾"</f>
        <v>陈瑜蕾</v>
      </c>
      <c r="D630" s="4"/>
    </row>
    <row r="631" spans="1:4" s="1" customFormat="1" ht="34.5" customHeight="1">
      <c r="A631" s="4">
        <v>629</v>
      </c>
      <c r="B631" s="4" t="str">
        <f>"36962022012617145614332"</f>
        <v>36962022012617145614332</v>
      </c>
      <c r="C631" s="4" t="str">
        <f>"朱琪"</f>
        <v>朱琪</v>
      </c>
      <c r="D631" s="4"/>
    </row>
    <row r="632" spans="1:4" s="1" customFormat="1" ht="34.5" customHeight="1">
      <c r="A632" s="4">
        <v>630</v>
      </c>
      <c r="B632" s="4" t="str">
        <f>"36962022012618504214382"</f>
        <v>36962022012618504214382</v>
      </c>
      <c r="C632" s="4" t="str">
        <f>"黄春椰"</f>
        <v>黄春椰</v>
      </c>
      <c r="D632" s="4"/>
    </row>
    <row r="633" spans="1:4" s="1" customFormat="1" ht="34.5" customHeight="1">
      <c r="A633" s="4">
        <v>631</v>
      </c>
      <c r="B633" s="4" t="str">
        <f>"36962022012712400014868"</f>
        <v>36962022012712400014868</v>
      </c>
      <c r="C633" s="4" t="str">
        <f>"郭绍琴"</f>
        <v>郭绍琴</v>
      </c>
      <c r="D633" s="4"/>
    </row>
    <row r="634" spans="1:4" s="1" customFormat="1" ht="34.5" customHeight="1">
      <c r="A634" s="4">
        <v>632</v>
      </c>
      <c r="B634" s="4" t="str">
        <f>"3696202201220837025399"</f>
        <v>3696202201220837025399</v>
      </c>
      <c r="C634" s="4" t="str">
        <f>"温秀姐"</f>
        <v>温秀姐</v>
      </c>
      <c r="D634" s="4"/>
    </row>
    <row r="635" spans="1:4" s="1" customFormat="1" ht="34.5" customHeight="1">
      <c r="A635" s="4">
        <v>633</v>
      </c>
      <c r="B635" s="4" t="str">
        <f>"3696202201221119255773"</f>
        <v>3696202201221119255773</v>
      </c>
      <c r="C635" s="4" t="str">
        <f>"陈秀斐"</f>
        <v>陈秀斐</v>
      </c>
      <c r="D635" s="4"/>
    </row>
    <row r="636" spans="1:4" s="1" customFormat="1" ht="34.5" customHeight="1">
      <c r="A636" s="4">
        <v>634</v>
      </c>
      <c r="B636" s="4" t="str">
        <f>"3696202201241120358482"</f>
        <v>3696202201241120358482</v>
      </c>
      <c r="C636" s="4" t="str">
        <f>"周鉴"</f>
        <v>周鉴</v>
      </c>
      <c r="D636" s="4"/>
    </row>
    <row r="637" spans="1:4" s="1" customFormat="1" ht="34.5" customHeight="1">
      <c r="A637" s="4">
        <v>635</v>
      </c>
      <c r="B637" s="4" t="str">
        <f>"3696202201241139118576"</f>
        <v>3696202201241139118576</v>
      </c>
      <c r="C637" s="4" t="str">
        <f>"唐明"</f>
        <v>唐明</v>
      </c>
      <c r="D637" s="4"/>
    </row>
    <row r="638" spans="1:4" s="1" customFormat="1" ht="34.5" customHeight="1">
      <c r="A638" s="4">
        <v>636</v>
      </c>
      <c r="B638" s="4" t="str">
        <f>"3696202201241200308684"</f>
        <v>3696202201241200308684</v>
      </c>
      <c r="C638" s="4" t="str">
        <f>"吴送婉"</f>
        <v>吴送婉</v>
      </c>
      <c r="D638" s="4"/>
    </row>
    <row r="639" spans="1:4" s="1" customFormat="1" ht="34.5" customHeight="1">
      <c r="A639" s="4">
        <v>637</v>
      </c>
      <c r="B639" s="4" t="str">
        <f>"3696202201241721359835"</f>
        <v>3696202201241721359835</v>
      </c>
      <c r="C639" s="4" t="str">
        <f>"刘青敏"</f>
        <v>刘青敏</v>
      </c>
      <c r="D639" s="4"/>
    </row>
    <row r="640" spans="1:4" s="1" customFormat="1" ht="34.5" customHeight="1">
      <c r="A640" s="4">
        <v>638</v>
      </c>
      <c r="B640" s="4" t="str">
        <f>"36962022012509302110915"</f>
        <v>36962022012509302110915</v>
      </c>
      <c r="C640" s="4" t="str">
        <f>"李万平"</f>
        <v>李万平</v>
      </c>
      <c r="D640" s="4"/>
    </row>
    <row r="641" spans="1:4" s="1" customFormat="1" ht="34.5" customHeight="1">
      <c r="A641" s="4">
        <v>639</v>
      </c>
      <c r="B641" s="4" t="str">
        <f>"36962022012518504612247"</f>
        <v>36962022012518504612247</v>
      </c>
      <c r="C641" s="4" t="str">
        <f>"孙金易"</f>
        <v>孙金易</v>
      </c>
      <c r="D641" s="4"/>
    </row>
    <row r="642" spans="1:4" s="1" customFormat="1" ht="34.5" customHeight="1">
      <c r="A642" s="4">
        <v>640</v>
      </c>
      <c r="B642" s="4" t="str">
        <f>"36962022012522363312655"</f>
        <v>36962022012522363312655</v>
      </c>
      <c r="C642" s="4" t="str">
        <f>"黄良璋"</f>
        <v>黄良璋</v>
      </c>
      <c r="D642" s="4"/>
    </row>
    <row r="643" spans="1:4" s="1" customFormat="1" ht="34.5" customHeight="1">
      <c r="A643" s="4">
        <v>641</v>
      </c>
      <c r="B643" s="4" t="str">
        <f>"36962022012616091014164"</f>
        <v>36962022012616091014164</v>
      </c>
      <c r="C643" s="4" t="str">
        <f>"陈晶晶"</f>
        <v>陈晶晶</v>
      </c>
      <c r="D643" s="4"/>
    </row>
    <row r="644" spans="1:4" s="1" customFormat="1" ht="34.5" customHeight="1">
      <c r="A644" s="4">
        <v>642</v>
      </c>
      <c r="B644" s="4" t="str">
        <f>"36962022012616274714233"</f>
        <v>36962022012616274714233</v>
      </c>
      <c r="C644" s="4" t="str">
        <f>"段雨彤"</f>
        <v>段雨彤</v>
      </c>
      <c r="D644" s="4"/>
    </row>
    <row r="645" spans="1:4" s="1" customFormat="1" ht="34.5" customHeight="1">
      <c r="A645" s="4">
        <v>643</v>
      </c>
      <c r="B645" s="4" t="str">
        <f>"36962022012702311914582"</f>
        <v>36962022012702311914582</v>
      </c>
      <c r="C645" s="4" t="str">
        <f>"郑馨前"</f>
        <v>郑馨前</v>
      </c>
      <c r="D645" s="4"/>
    </row>
    <row r="646" spans="1:4" s="1" customFormat="1" ht="34.5" customHeight="1">
      <c r="A646" s="4">
        <v>644</v>
      </c>
      <c r="B646" s="4" t="str">
        <f>"36962022012709595014688"</f>
        <v>36962022012709595014688</v>
      </c>
      <c r="C646" s="4" t="str">
        <f>"洪永庞"</f>
        <v>洪永庞</v>
      </c>
      <c r="D646" s="4"/>
    </row>
    <row r="647" spans="1:4" s="1" customFormat="1" ht="34.5" customHeight="1">
      <c r="A647" s="4">
        <v>645</v>
      </c>
      <c r="B647" s="4" t="str">
        <f>"36962022012710164314714"</f>
        <v>36962022012710164314714</v>
      </c>
      <c r="C647" s="4" t="str">
        <f>"何杏"</f>
        <v>何杏</v>
      </c>
      <c r="D647" s="4"/>
    </row>
    <row r="648" spans="1:4" s="1" customFormat="1" ht="34.5" customHeight="1">
      <c r="A648" s="4">
        <v>646</v>
      </c>
      <c r="B648" s="4" t="str">
        <f>"36962022012713075114901"</f>
        <v>36962022012713075114901</v>
      </c>
      <c r="C648" s="4" t="str">
        <f>"常思博大"</f>
        <v>常思博大</v>
      </c>
      <c r="D648" s="4"/>
    </row>
    <row r="649" spans="1:4" s="1" customFormat="1" ht="34.5" customHeight="1">
      <c r="A649" s="4">
        <v>647</v>
      </c>
      <c r="B649" s="4" t="str">
        <f>"36962022012719115315275"</f>
        <v>36962022012719115315275</v>
      </c>
      <c r="C649" s="4" t="str">
        <f>"钟信念"</f>
        <v>钟信念</v>
      </c>
      <c r="D649" s="4"/>
    </row>
    <row r="650" spans="1:4" s="1" customFormat="1" ht="34.5" customHeight="1">
      <c r="A650" s="4">
        <v>648</v>
      </c>
      <c r="B650" s="4" t="str">
        <f>"36962022012723563415555"</f>
        <v>36962022012723563415555</v>
      </c>
      <c r="C650" s="4" t="str">
        <f>"吴祖望"</f>
        <v>吴祖望</v>
      </c>
      <c r="D650" s="4"/>
    </row>
    <row r="651" spans="1:4" s="1" customFormat="1" ht="34.5" customHeight="1">
      <c r="A651" s="4">
        <v>649</v>
      </c>
      <c r="B651" s="4" t="str">
        <f>"3696202201220839405402"</f>
        <v>3696202201220839405402</v>
      </c>
      <c r="C651" s="4" t="str">
        <f>"吕沐轩"</f>
        <v>吕沐轩</v>
      </c>
      <c r="D651" s="4"/>
    </row>
    <row r="652" spans="1:4" s="1" customFormat="1" ht="34.5" customHeight="1">
      <c r="A652" s="4">
        <v>650</v>
      </c>
      <c r="B652" s="4" t="str">
        <f>"3696202201220927555501"</f>
        <v>3696202201220927555501</v>
      </c>
      <c r="C652" s="4" t="str">
        <f>"陈人丞"</f>
        <v>陈人丞</v>
      </c>
      <c r="D652" s="4"/>
    </row>
    <row r="653" spans="1:4" s="1" customFormat="1" ht="34.5" customHeight="1">
      <c r="A653" s="4">
        <v>651</v>
      </c>
      <c r="B653" s="4" t="str">
        <f>"3696202201220939025520"</f>
        <v>3696202201220939025520</v>
      </c>
      <c r="C653" s="4" t="str">
        <f>"符策力"</f>
        <v>符策力</v>
      </c>
      <c r="D653" s="4"/>
    </row>
    <row r="654" spans="1:4" s="1" customFormat="1" ht="34.5" customHeight="1">
      <c r="A654" s="4">
        <v>652</v>
      </c>
      <c r="B654" s="4" t="str">
        <f>"3696202201220949455536"</f>
        <v>3696202201220949455536</v>
      </c>
      <c r="C654" s="4" t="str">
        <f>"唐真武"</f>
        <v>唐真武</v>
      </c>
      <c r="D654" s="4"/>
    </row>
    <row r="655" spans="1:4" s="1" customFormat="1" ht="34.5" customHeight="1">
      <c r="A655" s="4">
        <v>653</v>
      </c>
      <c r="B655" s="4" t="str">
        <f>"3696202201221004115574"</f>
        <v>3696202201221004115574</v>
      </c>
      <c r="C655" s="4" t="str">
        <f>"王燕娴"</f>
        <v>王燕娴</v>
      </c>
      <c r="D655" s="4"/>
    </row>
    <row r="656" spans="1:4" s="1" customFormat="1" ht="34.5" customHeight="1">
      <c r="A656" s="4">
        <v>654</v>
      </c>
      <c r="B656" s="4" t="str">
        <f>"3696202201221015545620"</f>
        <v>3696202201221015545620</v>
      </c>
      <c r="C656" s="4" t="str">
        <f>"陈志明"</f>
        <v>陈志明</v>
      </c>
      <c r="D656" s="4"/>
    </row>
    <row r="657" spans="1:4" s="1" customFormat="1" ht="34.5" customHeight="1">
      <c r="A657" s="4">
        <v>655</v>
      </c>
      <c r="B657" s="4" t="str">
        <f>"3696202201221051485711"</f>
        <v>3696202201221051485711</v>
      </c>
      <c r="C657" s="4" t="str">
        <f>"何世豪"</f>
        <v>何世豪</v>
      </c>
      <c r="D657" s="4"/>
    </row>
    <row r="658" spans="1:4" s="1" customFormat="1" ht="34.5" customHeight="1">
      <c r="A658" s="4">
        <v>656</v>
      </c>
      <c r="B658" s="4" t="str">
        <f>"3696202201221140155808"</f>
        <v>3696202201221140155808</v>
      </c>
      <c r="C658" s="4" t="str">
        <f>"李林飞"</f>
        <v>李林飞</v>
      </c>
      <c r="D658" s="4"/>
    </row>
    <row r="659" spans="1:4" s="1" customFormat="1" ht="34.5" customHeight="1">
      <c r="A659" s="4">
        <v>657</v>
      </c>
      <c r="B659" s="4" t="str">
        <f>"3696202201221301315916"</f>
        <v>3696202201221301315916</v>
      </c>
      <c r="C659" s="4" t="str">
        <f>"王彬"</f>
        <v>王彬</v>
      </c>
      <c r="D659" s="4"/>
    </row>
    <row r="660" spans="1:4" s="1" customFormat="1" ht="34.5" customHeight="1">
      <c r="A660" s="4">
        <v>658</v>
      </c>
      <c r="B660" s="4" t="str">
        <f>"3696202201221556026144"</f>
        <v>3696202201221556026144</v>
      </c>
      <c r="C660" s="4" t="str">
        <f>"陈辉炳"</f>
        <v>陈辉炳</v>
      </c>
      <c r="D660" s="4"/>
    </row>
    <row r="661" spans="1:4" s="1" customFormat="1" ht="34.5" customHeight="1">
      <c r="A661" s="4">
        <v>659</v>
      </c>
      <c r="B661" s="4" t="str">
        <f>"3696202201221621436176"</f>
        <v>3696202201221621436176</v>
      </c>
      <c r="C661" s="4" t="str">
        <f>"陈寿才"</f>
        <v>陈寿才</v>
      </c>
      <c r="D661" s="4"/>
    </row>
    <row r="662" spans="1:4" s="1" customFormat="1" ht="34.5" customHeight="1">
      <c r="A662" s="4">
        <v>660</v>
      </c>
      <c r="B662" s="4" t="str">
        <f>"3696202201221640256194"</f>
        <v>3696202201221640256194</v>
      </c>
      <c r="C662" s="4" t="str">
        <f>"王叶安"</f>
        <v>王叶安</v>
      </c>
      <c r="D662" s="4"/>
    </row>
    <row r="663" spans="1:4" s="1" customFormat="1" ht="34.5" customHeight="1">
      <c r="A663" s="4">
        <v>661</v>
      </c>
      <c r="B663" s="4" t="str">
        <f>"3696202201221818026285"</f>
        <v>3696202201221818026285</v>
      </c>
      <c r="C663" s="4" t="str">
        <f>"林明明"</f>
        <v>林明明</v>
      </c>
      <c r="D663" s="4"/>
    </row>
    <row r="664" spans="1:4" s="1" customFormat="1" ht="34.5" customHeight="1">
      <c r="A664" s="4">
        <v>662</v>
      </c>
      <c r="B664" s="4" t="str">
        <f>"3696202201221820216287"</f>
        <v>3696202201221820216287</v>
      </c>
      <c r="C664" s="4" t="str">
        <f>"揭云峰"</f>
        <v>揭云峰</v>
      </c>
      <c r="D664" s="4"/>
    </row>
    <row r="665" spans="1:4" s="1" customFormat="1" ht="34.5" customHeight="1">
      <c r="A665" s="4">
        <v>663</v>
      </c>
      <c r="B665" s="4" t="str">
        <f>"3696202201221901206319"</f>
        <v>3696202201221901206319</v>
      </c>
      <c r="C665" s="4" t="str">
        <f>"王发源"</f>
        <v>王发源</v>
      </c>
      <c r="D665" s="4"/>
    </row>
    <row r="666" spans="1:4" s="1" customFormat="1" ht="34.5" customHeight="1">
      <c r="A666" s="4">
        <v>664</v>
      </c>
      <c r="B666" s="4" t="str">
        <f>"3696202201222059416421"</f>
        <v>3696202201222059416421</v>
      </c>
      <c r="C666" s="4" t="str">
        <f>"陈宇"</f>
        <v>陈宇</v>
      </c>
      <c r="D666" s="4"/>
    </row>
    <row r="667" spans="1:4" s="1" customFormat="1" ht="34.5" customHeight="1">
      <c r="A667" s="4">
        <v>665</v>
      </c>
      <c r="B667" s="4" t="str">
        <f>"3696202201222105556433"</f>
        <v>3696202201222105556433</v>
      </c>
      <c r="C667" s="4" t="str">
        <f>"麦全敏"</f>
        <v>麦全敏</v>
      </c>
      <c r="D667" s="4"/>
    </row>
    <row r="668" spans="1:4" s="1" customFormat="1" ht="34.5" customHeight="1">
      <c r="A668" s="4">
        <v>666</v>
      </c>
      <c r="B668" s="4" t="str">
        <f>"3696202201222250306512"</f>
        <v>3696202201222250306512</v>
      </c>
      <c r="C668" s="4" t="str">
        <f>"卓海勇"</f>
        <v>卓海勇</v>
      </c>
      <c r="D668" s="4"/>
    </row>
    <row r="669" spans="1:4" s="1" customFormat="1" ht="34.5" customHeight="1">
      <c r="A669" s="4">
        <v>667</v>
      </c>
      <c r="B669" s="4" t="str">
        <f>"3696202201231021026640"</f>
        <v>3696202201231021026640</v>
      </c>
      <c r="C669" s="4" t="str">
        <f>"许环著"</f>
        <v>许环著</v>
      </c>
      <c r="D669" s="4"/>
    </row>
    <row r="670" spans="1:4" s="1" customFormat="1" ht="34.5" customHeight="1">
      <c r="A670" s="4">
        <v>668</v>
      </c>
      <c r="B670" s="4" t="str">
        <f>"3696202201231042056660"</f>
        <v>3696202201231042056660</v>
      </c>
      <c r="C670" s="4" t="str">
        <f>"符浩"</f>
        <v>符浩</v>
      </c>
      <c r="D670" s="4"/>
    </row>
    <row r="671" spans="1:4" s="1" customFormat="1" ht="34.5" customHeight="1">
      <c r="A671" s="4">
        <v>669</v>
      </c>
      <c r="B671" s="4" t="str">
        <f>"3696202201231128256699"</f>
        <v>3696202201231128256699</v>
      </c>
      <c r="C671" s="4" t="str">
        <f>"李少强"</f>
        <v>李少强</v>
      </c>
      <c r="D671" s="4"/>
    </row>
    <row r="672" spans="1:4" s="1" customFormat="1" ht="34.5" customHeight="1">
      <c r="A672" s="4">
        <v>670</v>
      </c>
      <c r="B672" s="4" t="str">
        <f>"3696202201231200126729"</f>
        <v>3696202201231200126729</v>
      </c>
      <c r="C672" s="4" t="str">
        <f>"林宝"</f>
        <v>林宝</v>
      </c>
      <c r="D672" s="4"/>
    </row>
    <row r="673" spans="1:4" s="1" customFormat="1" ht="34.5" customHeight="1">
      <c r="A673" s="4">
        <v>671</v>
      </c>
      <c r="B673" s="4" t="str">
        <f>"3696202201231259246774"</f>
        <v>3696202201231259246774</v>
      </c>
      <c r="C673" s="4" t="str">
        <f>"许博聪"</f>
        <v>许博聪</v>
      </c>
      <c r="D673" s="4"/>
    </row>
    <row r="674" spans="1:4" s="1" customFormat="1" ht="34.5" customHeight="1">
      <c r="A674" s="4">
        <v>672</v>
      </c>
      <c r="B674" s="4" t="str">
        <f>"3696202201231412126824"</f>
        <v>3696202201231412126824</v>
      </c>
      <c r="C674" s="4" t="str">
        <f>"韩华畴"</f>
        <v>韩华畴</v>
      </c>
      <c r="D674" s="4"/>
    </row>
    <row r="675" spans="1:4" s="1" customFormat="1" ht="34.5" customHeight="1">
      <c r="A675" s="4">
        <v>673</v>
      </c>
      <c r="B675" s="4" t="str">
        <f>"3696202201231453376862"</f>
        <v>3696202201231453376862</v>
      </c>
      <c r="C675" s="4" t="str">
        <f>"陈明宏"</f>
        <v>陈明宏</v>
      </c>
      <c r="D675" s="4"/>
    </row>
    <row r="676" spans="1:4" s="1" customFormat="1" ht="34.5" customHeight="1">
      <c r="A676" s="4">
        <v>674</v>
      </c>
      <c r="B676" s="4" t="str">
        <f>"3696202201231519376875"</f>
        <v>3696202201231519376875</v>
      </c>
      <c r="C676" s="4" t="str">
        <f>"卓上宁"</f>
        <v>卓上宁</v>
      </c>
      <c r="D676" s="4"/>
    </row>
    <row r="677" spans="1:4" s="1" customFormat="1" ht="34.5" customHeight="1">
      <c r="A677" s="4">
        <v>675</v>
      </c>
      <c r="B677" s="4" t="str">
        <f>"3696202201231645236929"</f>
        <v>3696202201231645236929</v>
      </c>
      <c r="C677" s="4" t="str">
        <f>"王策浩"</f>
        <v>王策浩</v>
      </c>
      <c r="D677" s="4"/>
    </row>
    <row r="678" spans="1:4" s="1" customFormat="1" ht="34.5" customHeight="1">
      <c r="A678" s="4">
        <v>676</v>
      </c>
      <c r="B678" s="4" t="str">
        <f>"3696202201231808056983"</f>
        <v>3696202201231808056983</v>
      </c>
      <c r="C678" s="4" t="str">
        <f>"洪瑜"</f>
        <v>洪瑜</v>
      </c>
      <c r="D678" s="4"/>
    </row>
    <row r="679" spans="1:4" s="1" customFormat="1" ht="34.5" customHeight="1">
      <c r="A679" s="4">
        <v>677</v>
      </c>
      <c r="B679" s="4" t="str">
        <f>"3696202201231828096992"</f>
        <v>3696202201231828096992</v>
      </c>
      <c r="C679" s="4" t="str">
        <f>"唐任英"</f>
        <v>唐任英</v>
      </c>
      <c r="D679" s="4"/>
    </row>
    <row r="680" spans="1:4" s="1" customFormat="1" ht="34.5" customHeight="1">
      <c r="A680" s="4">
        <v>678</v>
      </c>
      <c r="B680" s="4" t="str">
        <f>"3696202201232028597068"</f>
        <v>3696202201232028597068</v>
      </c>
      <c r="C680" s="4" t="str">
        <f>"吴宇"</f>
        <v>吴宇</v>
      </c>
      <c r="D680" s="4"/>
    </row>
    <row r="681" spans="1:4" s="1" customFormat="1" ht="34.5" customHeight="1">
      <c r="A681" s="4">
        <v>679</v>
      </c>
      <c r="B681" s="4" t="str">
        <f>"3696202201232100367094"</f>
        <v>3696202201232100367094</v>
      </c>
      <c r="C681" s="4" t="str">
        <f>"蔡期章"</f>
        <v>蔡期章</v>
      </c>
      <c r="D681" s="4"/>
    </row>
    <row r="682" spans="1:4" s="1" customFormat="1" ht="34.5" customHeight="1">
      <c r="A682" s="4">
        <v>680</v>
      </c>
      <c r="B682" s="4" t="str">
        <f>"3696202201240004217214"</f>
        <v>3696202201240004217214</v>
      </c>
      <c r="C682" s="4" t="str">
        <f>"容茂"</f>
        <v>容茂</v>
      </c>
      <c r="D682" s="4"/>
    </row>
    <row r="683" spans="1:4" s="1" customFormat="1" ht="34.5" customHeight="1">
      <c r="A683" s="4">
        <v>681</v>
      </c>
      <c r="B683" s="4" t="str">
        <f>"3696202201240719297231"</f>
        <v>3696202201240719297231</v>
      </c>
      <c r="C683" s="4" t="str">
        <f>"王俊强"</f>
        <v>王俊强</v>
      </c>
      <c r="D683" s="4"/>
    </row>
    <row r="684" spans="1:4" s="1" customFormat="1" ht="34.5" customHeight="1">
      <c r="A684" s="4">
        <v>682</v>
      </c>
      <c r="B684" s="4" t="str">
        <f>"3696202201240752497237"</f>
        <v>3696202201240752497237</v>
      </c>
      <c r="C684" s="4" t="str">
        <f>"李鑫"</f>
        <v>李鑫</v>
      </c>
      <c r="D684" s="4"/>
    </row>
    <row r="685" spans="1:4" s="1" customFormat="1" ht="34.5" customHeight="1">
      <c r="A685" s="4">
        <v>683</v>
      </c>
      <c r="B685" s="4" t="str">
        <f>"3696202201240806147253"</f>
        <v>3696202201240806147253</v>
      </c>
      <c r="C685" s="4" t="str">
        <f>"吴珍"</f>
        <v>吴珍</v>
      </c>
      <c r="D685" s="4"/>
    </row>
    <row r="686" spans="1:4" s="1" customFormat="1" ht="34.5" customHeight="1">
      <c r="A686" s="4">
        <v>684</v>
      </c>
      <c r="B686" s="4" t="str">
        <f>"3696202201240842567379"</f>
        <v>3696202201240842567379</v>
      </c>
      <c r="C686" s="4" t="str">
        <f>"吴开吉"</f>
        <v>吴开吉</v>
      </c>
      <c r="D686" s="4"/>
    </row>
    <row r="687" spans="1:4" s="1" customFormat="1" ht="34.5" customHeight="1">
      <c r="A687" s="4">
        <v>685</v>
      </c>
      <c r="B687" s="4" t="str">
        <f>"3696202201240843207382"</f>
        <v>3696202201240843207382</v>
      </c>
      <c r="C687" s="4" t="str">
        <f>"蔡亲冠"</f>
        <v>蔡亲冠</v>
      </c>
      <c r="D687" s="4"/>
    </row>
    <row r="688" spans="1:4" s="1" customFormat="1" ht="34.5" customHeight="1">
      <c r="A688" s="4">
        <v>686</v>
      </c>
      <c r="B688" s="4" t="str">
        <f>"3696202201240853047432"</f>
        <v>3696202201240853047432</v>
      </c>
      <c r="C688" s="4" t="str">
        <f>"郑万富"</f>
        <v>郑万富</v>
      </c>
      <c r="D688" s="4"/>
    </row>
    <row r="689" spans="1:4" s="1" customFormat="1" ht="34.5" customHeight="1">
      <c r="A689" s="4">
        <v>687</v>
      </c>
      <c r="B689" s="4" t="str">
        <f>"3696202201240856287452"</f>
        <v>3696202201240856287452</v>
      </c>
      <c r="C689" s="4" t="str">
        <f>"周始锐"</f>
        <v>周始锐</v>
      </c>
      <c r="D689" s="4"/>
    </row>
    <row r="690" spans="1:4" s="1" customFormat="1" ht="34.5" customHeight="1">
      <c r="A690" s="4">
        <v>688</v>
      </c>
      <c r="B690" s="4" t="str">
        <f>"3696202201240907227511"</f>
        <v>3696202201240907227511</v>
      </c>
      <c r="C690" s="4" t="str">
        <f>"张耿前"</f>
        <v>张耿前</v>
      </c>
      <c r="D690" s="4"/>
    </row>
    <row r="691" spans="1:4" s="1" customFormat="1" ht="34.5" customHeight="1">
      <c r="A691" s="4">
        <v>689</v>
      </c>
      <c r="B691" s="4" t="str">
        <f>"3696202201240917407579"</f>
        <v>3696202201240917407579</v>
      </c>
      <c r="C691" s="4" t="str">
        <f>"李茂锋"</f>
        <v>李茂锋</v>
      </c>
      <c r="D691" s="4"/>
    </row>
    <row r="692" spans="1:4" s="1" customFormat="1" ht="34.5" customHeight="1">
      <c r="A692" s="4">
        <v>690</v>
      </c>
      <c r="B692" s="4" t="str">
        <f>"3696202201240936227723"</f>
        <v>3696202201240936227723</v>
      </c>
      <c r="C692" s="4" t="str">
        <f>"黄东梁"</f>
        <v>黄东梁</v>
      </c>
      <c r="D692" s="4"/>
    </row>
    <row r="693" spans="1:4" s="1" customFormat="1" ht="34.5" customHeight="1">
      <c r="A693" s="4">
        <v>691</v>
      </c>
      <c r="B693" s="4" t="str">
        <f>"3696202201241017108020"</f>
        <v>3696202201241017108020</v>
      </c>
      <c r="C693" s="4" t="str">
        <f>"钟佳倩"</f>
        <v>钟佳倩</v>
      </c>
      <c r="D693" s="4"/>
    </row>
    <row r="694" spans="1:4" s="1" customFormat="1" ht="34.5" customHeight="1">
      <c r="A694" s="4">
        <v>692</v>
      </c>
      <c r="B694" s="4" t="str">
        <f>"3696202201241033148149"</f>
        <v>3696202201241033148149</v>
      </c>
      <c r="C694" s="4" t="str">
        <f>"张博云"</f>
        <v>张博云</v>
      </c>
      <c r="D694" s="4"/>
    </row>
    <row r="695" spans="1:4" s="1" customFormat="1" ht="34.5" customHeight="1">
      <c r="A695" s="4">
        <v>693</v>
      </c>
      <c r="B695" s="4" t="str">
        <f>"3696202201241041138208"</f>
        <v>3696202201241041138208</v>
      </c>
      <c r="C695" s="4" t="str">
        <f>"李翼定"</f>
        <v>李翼定</v>
      </c>
      <c r="D695" s="4"/>
    </row>
    <row r="696" spans="1:4" s="1" customFormat="1" ht="34.5" customHeight="1">
      <c r="A696" s="4">
        <v>694</v>
      </c>
      <c r="B696" s="4" t="str">
        <f>"3696202201241044538231"</f>
        <v>3696202201241044538231</v>
      </c>
      <c r="C696" s="4" t="str">
        <f>"郭鸿淞"</f>
        <v>郭鸿淞</v>
      </c>
      <c r="D696" s="4"/>
    </row>
    <row r="697" spans="1:4" s="1" customFormat="1" ht="34.5" customHeight="1">
      <c r="A697" s="4">
        <v>695</v>
      </c>
      <c r="B697" s="4" t="str">
        <f>"3696202201241102358364"</f>
        <v>3696202201241102358364</v>
      </c>
      <c r="C697" s="4" t="str">
        <f>"莫浩"</f>
        <v>莫浩</v>
      </c>
      <c r="D697" s="4"/>
    </row>
    <row r="698" spans="1:4" s="1" customFormat="1" ht="34.5" customHeight="1">
      <c r="A698" s="4">
        <v>696</v>
      </c>
      <c r="B698" s="4" t="str">
        <f>"3696202201241117198462"</f>
        <v>3696202201241117198462</v>
      </c>
      <c r="C698" s="4" t="str">
        <f>"孟春霖"</f>
        <v>孟春霖</v>
      </c>
      <c r="D698" s="4"/>
    </row>
    <row r="699" spans="1:4" s="1" customFormat="1" ht="34.5" customHeight="1">
      <c r="A699" s="4">
        <v>697</v>
      </c>
      <c r="B699" s="4" t="str">
        <f>"3696202201241134298552"</f>
        <v>3696202201241134298552</v>
      </c>
      <c r="C699" s="4" t="str">
        <f>"韦海波"</f>
        <v>韦海波</v>
      </c>
      <c r="D699" s="4"/>
    </row>
    <row r="700" spans="1:4" s="1" customFormat="1" ht="34.5" customHeight="1">
      <c r="A700" s="4">
        <v>698</v>
      </c>
      <c r="B700" s="4" t="str">
        <f>"3696202201241138138567"</f>
        <v>3696202201241138138567</v>
      </c>
      <c r="C700" s="4" t="str">
        <f>"颜志刚"</f>
        <v>颜志刚</v>
      </c>
      <c r="D700" s="4"/>
    </row>
    <row r="701" spans="1:4" s="1" customFormat="1" ht="34.5" customHeight="1">
      <c r="A701" s="4">
        <v>699</v>
      </c>
      <c r="B701" s="4" t="str">
        <f>"3696202201241238288830"</f>
        <v>3696202201241238288830</v>
      </c>
      <c r="C701" s="4" t="str">
        <f>"谢封亮"</f>
        <v>谢封亮</v>
      </c>
      <c r="D701" s="4"/>
    </row>
    <row r="702" spans="1:4" s="1" customFormat="1" ht="34.5" customHeight="1">
      <c r="A702" s="4">
        <v>700</v>
      </c>
      <c r="B702" s="4" t="str">
        <f>"3696202201241412399171"</f>
        <v>3696202201241412399171</v>
      </c>
      <c r="C702" s="4" t="str">
        <f>"王其天"</f>
        <v>王其天</v>
      </c>
      <c r="D702" s="4"/>
    </row>
    <row r="703" spans="1:4" s="1" customFormat="1" ht="34.5" customHeight="1">
      <c r="A703" s="4">
        <v>701</v>
      </c>
      <c r="B703" s="4" t="str">
        <f>"3696202201241510389363"</f>
        <v>3696202201241510389363</v>
      </c>
      <c r="C703" s="4" t="str">
        <f>"王建良"</f>
        <v>王建良</v>
      </c>
      <c r="D703" s="4"/>
    </row>
    <row r="704" spans="1:4" s="1" customFormat="1" ht="34.5" customHeight="1">
      <c r="A704" s="4">
        <v>702</v>
      </c>
      <c r="B704" s="4" t="str">
        <f>"3696202201241513599377"</f>
        <v>3696202201241513599377</v>
      </c>
      <c r="C704" s="4" t="str">
        <f>"吴武晋"</f>
        <v>吴武晋</v>
      </c>
      <c r="D704" s="4"/>
    </row>
    <row r="705" spans="1:4" s="1" customFormat="1" ht="34.5" customHeight="1">
      <c r="A705" s="4">
        <v>703</v>
      </c>
      <c r="B705" s="4" t="str">
        <f>"3696202201241656579762"</f>
        <v>3696202201241656579762</v>
      </c>
      <c r="C705" s="4" t="str">
        <f>"潘婷婷"</f>
        <v>潘婷婷</v>
      </c>
      <c r="D705" s="4"/>
    </row>
    <row r="706" spans="1:4" s="1" customFormat="1" ht="34.5" customHeight="1">
      <c r="A706" s="4">
        <v>704</v>
      </c>
      <c r="B706" s="4" t="str">
        <f>"3696202201241713099813"</f>
        <v>3696202201241713099813</v>
      </c>
      <c r="C706" s="4" t="str">
        <f>"张建勤"</f>
        <v>张建勤</v>
      </c>
      <c r="D706" s="4"/>
    </row>
    <row r="707" spans="1:4" s="1" customFormat="1" ht="34.5" customHeight="1">
      <c r="A707" s="4">
        <v>705</v>
      </c>
      <c r="B707" s="4" t="str">
        <f>"3696202201241758399943"</f>
        <v>3696202201241758399943</v>
      </c>
      <c r="C707" s="4" t="str">
        <f>"阎婕"</f>
        <v>阎婕</v>
      </c>
      <c r="D707" s="4"/>
    </row>
    <row r="708" spans="1:4" s="1" customFormat="1" ht="34.5" customHeight="1">
      <c r="A708" s="4">
        <v>706</v>
      </c>
      <c r="B708" s="4" t="str">
        <f>"3696202201241800579948"</f>
        <v>3696202201241800579948</v>
      </c>
      <c r="C708" s="4" t="str">
        <f>"邹明书"</f>
        <v>邹明书</v>
      </c>
      <c r="D708" s="4"/>
    </row>
    <row r="709" spans="1:4" s="1" customFormat="1" ht="34.5" customHeight="1">
      <c r="A709" s="4">
        <v>707</v>
      </c>
      <c r="B709" s="4" t="str">
        <f>"36962022012419263010138"</f>
        <v>36962022012419263010138</v>
      </c>
      <c r="C709" s="4" t="str">
        <f>"陈希越"</f>
        <v>陈希越</v>
      </c>
      <c r="D709" s="4"/>
    </row>
    <row r="710" spans="1:4" s="1" customFormat="1" ht="34.5" customHeight="1">
      <c r="A710" s="4">
        <v>708</v>
      </c>
      <c r="B710" s="4" t="str">
        <f>"36962022012422042810544"</f>
        <v>36962022012422042810544</v>
      </c>
      <c r="C710" s="4" t="str">
        <f>"王所文"</f>
        <v>王所文</v>
      </c>
      <c r="D710" s="4"/>
    </row>
    <row r="711" spans="1:4" s="1" customFormat="1" ht="34.5" customHeight="1">
      <c r="A711" s="4">
        <v>709</v>
      </c>
      <c r="B711" s="4" t="str">
        <f>"36962022012422170210567"</f>
        <v>36962022012422170210567</v>
      </c>
      <c r="C711" s="4" t="str">
        <f>"符胜雄"</f>
        <v>符胜雄</v>
      </c>
      <c r="D711" s="4"/>
    </row>
    <row r="712" spans="1:4" s="1" customFormat="1" ht="34.5" customHeight="1">
      <c r="A712" s="4">
        <v>710</v>
      </c>
      <c r="B712" s="4" t="str">
        <f>"36962022012423122010651"</f>
        <v>36962022012423122010651</v>
      </c>
      <c r="C712" s="4" t="str">
        <f>"郭衍国"</f>
        <v>郭衍国</v>
      </c>
      <c r="D712" s="4"/>
    </row>
    <row r="713" spans="1:4" s="1" customFormat="1" ht="34.5" customHeight="1">
      <c r="A713" s="4">
        <v>711</v>
      </c>
      <c r="B713" s="4" t="str">
        <f>"36962022012507361010740"</f>
        <v>36962022012507361010740</v>
      </c>
      <c r="C713" s="4" t="str">
        <f>"符林逸"</f>
        <v>符林逸</v>
      </c>
      <c r="D713" s="4"/>
    </row>
    <row r="714" spans="1:4" s="1" customFormat="1" ht="34.5" customHeight="1">
      <c r="A714" s="4">
        <v>712</v>
      </c>
      <c r="B714" s="4" t="str">
        <f>"36962022012509011710836"</f>
        <v>36962022012509011710836</v>
      </c>
      <c r="C714" s="4" t="str">
        <f>"张忠青"</f>
        <v>张忠青</v>
      </c>
      <c r="D714" s="4"/>
    </row>
    <row r="715" spans="1:4" s="1" customFormat="1" ht="34.5" customHeight="1">
      <c r="A715" s="4">
        <v>713</v>
      </c>
      <c r="B715" s="4" t="str">
        <f>"36962022012512271711396"</f>
        <v>36962022012512271711396</v>
      </c>
      <c r="C715" s="4" t="str">
        <f>"羊必富"</f>
        <v>羊必富</v>
      </c>
      <c r="D715" s="4"/>
    </row>
    <row r="716" spans="1:4" s="1" customFormat="1" ht="34.5" customHeight="1">
      <c r="A716" s="4">
        <v>714</v>
      </c>
      <c r="B716" s="4" t="str">
        <f>"36962022012512540911470"</f>
        <v>36962022012512540911470</v>
      </c>
      <c r="C716" s="4" t="str">
        <f>"苏小栋"</f>
        <v>苏小栋</v>
      </c>
      <c r="D716" s="4"/>
    </row>
    <row r="717" spans="1:4" s="1" customFormat="1" ht="34.5" customHeight="1">
      <c r="A717" s="4">
        <v>715</v>
      </c>
      <c r="B717" s="4" t="str">
        <f>"36962022012516055511907"</f>
        <v>36962022012516055511907</v>
      </c>
      <c r="C717" s="4" t="str">
        <f>"曾维鹏"</f>
        <v>曾维鹏</v>
      </c>
      <c r="D717" s="4"/>
    </row>
    <row r="718" spans="1:4" s="1" customFormat="1" ht="34.5" customHeight="1">
      <c r="A718" s="4">
        <v>716</v>
      </c>
      <c r="B718" s="4" t="str">
        <f>"36962022012519161212297"</f>
        <v>36962022012519161212297</v>
      </c>
      <c r="C718" s="4" t="str">
        <f>"陈麒凌"</f>
        <v>陈麒凌</v>
      </c>
      <c r="D718" s="4"/>
    </row>
    <row r="719" spans="1:4" s="1" customFormat="1" ht="34.5" customHeight="1">
      <c r="A719" s="4">
        <v>717</v>
      </c>
      <c r="B719" s="4" t="str">
        <f>"36962022012521142212515"</f>
        <v>36962022012521142212515</v>
      </c>
      <c r="C719" s="4" t="str">
        <f>"陈禄明"</f>
        <v>陈禄明</v>
      </c>
      <c r="D719" s="4"/>
    </row>
    <row r="720" spans="1:4" s="1" customFormat="1" ht="34.5" customHeight="1">
      <c r="A720" s="4">
        <v>718</v>
      </c>
      <c r="B720" s="4" t="str">
        <f>"36962022012521562712585"</f>
        <v>36962022012521562712585</v>
      </c>
      <c r="C720" s="4" t="str">
        <f>"陈达明"</f>
        <v>陈达明</v>
      </c>
      <c r="D720" s="4"/>
    </row>
    <row r="721" spans="1:4" s="1" customFormat="1" ht="34.5" customHeight="1">
      <c r="A721" s="4">
        <v>719</v>
      </c>
      <c r="B721" s="4" t="str">
        <f>"36962022012608565812919"</f>
        <v>36962022012608565812919</v>
      </c>
      <c r="C721" s="4" t="str">
        <f>"张耀泽"</f>
        <v>张耀泽</v>
      </c>
      <c r="D721" s="4"/>
    </row>
    <row r="722" spans="1:4" s="1" customFormat="1" ht="34.5" customHeight="1">
      <c r="A722" s="4">
        <v>720</v>
      </c>
      <c r="B722" s="4" t="str">
        <f>"36962022012609132012963"</f>
        <v>36962022012609132012963</v>
      </c>
      <c r="C722" s="4" t="str">
        <f>"李扬佳"</f>
        <v>李扬佳</v>
      </c>
      <c r="D722" s="4"/>
    </row>
    <row r="723" spans="1:4" s="1" customFormat="1" ht="34.5" customHeight="1">
      <c r="A723" s="4">
        <v>721</v>
      </c>
      <c r="B723" s="4" t="str">
        <f>"36962022012609250812984"</f>
        <v>36962022012609250812984</v>
      </c>
      <c r="C723" s="4" t="str">
        <f>"卢传勤"</f>
        <v>卢传勤</v>
      </c>
      <c r="D723" s="4"/>
    </row>
    <row r="724" spans="1:4" s="1" customFormat="1" ht="34.5" customHeight="1">
      <c r="A724" s="4">
        <v>722</v>
      </c>
      <c r="B724" s="4" t="str">
        <f>"36962022012609474513047"</f>
        <v>36962022012609474513047</v>
      </c>
      <c r="C724" s="4" t="str">
        <f>"陈运全"</f>
        <v>陈运全</v>
      </c>
      <c r="D724" s="4"/>
    </row>
    <row r="725" spans="1:4" s="1" customFormat="1" ht="34.5" customHeight="1">
      <c r="A725" s="4">
        <v>723</v>
      </c>
      <c r="B725" s="4" t="str">
        <f>"36962022012611572713473"</f>
        <v>36962022012611572713473</v>
      </c>
      <c r="C725" s="4" t="str">
        <f>"罗明晓"</f>
        <v>罗明晓</v>
      </c>
      <c r="D725" s="4"/>
    </row>
    <row r="726" spans="1:4" s="1" customFormat="1" ht="34.5" customHeight="1">
      <c r="A726" s="4">
        <v>724</v>
      </c>
      <c r="B726" s="4" t="str">
        <f>"36962022012616252014226"</f>
        <v>36962022012616252014226</v>
      </c>
      <c r="C726" s="4" t="str">
        <f>"吴清帅"</f>
        <v>吴清帅</v>
      </c>
      <c r="D726" s="4"/>
    </row>
    <row r="727" spans="1:4" s="1" customFormat="1" ht="34.5" customHeight="1">
      <c r="A727" s="4">
        <v>725</v>
      </c>
      <c r="B727" s="4" t="str">
        <f>"36962022012618371114374"</f>
        <v>36962022012618371114374</v>
      </c>
      <c r="C727" s="4" t="str">
        <f>"林克帆"</f>
        <v>林克帆</v>
      </c>
      <c r="D727" s="4"/>
    </row>
    <row r="728" spans="1:4" s="1" customFormat="1" ht="34.5" customHeight="1">
      <c r="A728" s="4">
        <v>726</v>
      </c>
      <c r="B728" s="4" t="str">
        <f>"36962022012621325914465"</f>
        <v>36962022012621325914465</v>
      </c>
      <c r="C728" s="4" t="str">
        <f>"王凯"</f>
        <v>王凯</v>
      </c>
      <c r="D728" s="4"/>
    </row>
    <row r="729" spans="1:4" s="1" customFormat="1" ht="34.5" customHeight="1">
      <c r="A729" s="4">
        <v>727</v>
      </c>
      <c r="B729" s="4" t="str">
        <f>"36962022012622190314506"</f>
        <v>36962022012622190314506</v>
      </c>
      <c r="C729" s="4" t="str">
        <f>"文善智"</f>
        <v>文善智</v>
      </c>
      <c r="D729" s="4"/>
    </row>
    <row r="730" spans="1:4" s="1" customFormat="1" ht="34.5" customHeight="1">
      <c r="A730" s="4">
        <v>728</v>
      </c>
      <c r="B730" s="4" t="str">
        <f>"36962022012622425414519"</f>
        <v>36962022012622425414519</v>
      </c>
      <c r="C730" s="4" t="str">
        <f>"李铭灿"</f>
        <v>李铭灿</v>
      </c>
      <c r="D730" s="4"/>
    </row>
    <row r="731" spans="1:4" s="1" customFormat="1" ht="34.5" customHeight="1">
      <c r="A731" s="4">
        <v>729</v>
      </c>
      <c r="B731" s="4" t="str">
        <f>"36962022012700120814559"</f>
        <v>36962022012700120814559</v>
      </c>
      <c r="C731" s="4" t="str">
        <f>"林启铭"</f>
        <v>林启铭</v>
      </c>
      <c r="D731" s="4"/>
    </row>
    <row r="732" spans="1:4" s="1" customFormat="1" ht="34.5" customHeight="1">
      <c r="A732" s="4">
        <v>730</v>
      </c>
      <c r="B732" s="4" t="str">
        <f>"36962022012707140214588"</f>
        <v>36962022012707140214588</v>
      </c>
      <c r="C732" s="4" t="str">
        <f>"仲伟彬"</f>
        <v>仲伟彬</v>
      </c>
      <c r="D732" s="4"/>
    </row>
    <row r="733" spans="1:4" s="1" customFormat="1" ht="34.5" customHeight="1">
      <c r="A733" s="4">
        <v>731</v>
      </c>
      <c r="B733" s="4" t="str">
        <f>"36962022012709285214640"</f>
        <v>36962022012709285214640</v>
      </c>
      <c r="C733" s="4" t="str">
        <f>"许宝"</f>
        <v>许宝</v>
      </c>
      <c r="D733" s="4"/>
    </row>
    <row r="734" spans="1:4" s="1" customFormat="1" ht="34.5" customHeight="1">
      <c r="A734" s="4">
        <v>732</v>
      </c>
      <c r="B734" s="4" t="str">
        <f>"36962022012710513114755"</f>
        <v>36962022012710513114755</v>
      </c>
      <c r="C734" s="4" t="str">
        <f>"林浩"</f>
        <v>林浩</v>
      </c>
      <c r="D734" s="4"/>
    </row>
    <row r="735" spans="1:4" s="1" customFormat="1" ht="34.5" customHeight="1">
      <c r="A735" s="4">
        <v>733</v>
      </c>
      <c r="B735" s="4" t="str">
        <f>"36962022012711393714812"</f>
        <v>36962022012711393714812</v>
      </c>
      <c r="C735" s="4" t="str">
        <f>"李方凯"</f>
        <v>李方凯</v>
      </c>
      <c r="D735" s="4"/>
    </row>
    <row r="736" spans="1:4" s="1" customFormat="1" ht="34.5" customHeight="1">
      <c r="A736" s="4">
        <v>734</v>
      </c>
      <c r="B736" s="4" t="str">
        <f>"36962022012711550314826"</f>
        <v>36962022012711550314826</v>
      </c>
      <c r="C736" s="4" t="str">
        <f>"符大欢"</f>
        <v>符大欢</v>
      </c>
      <c r="D736" s="4"/>
    </row>
    <row r="737" spans="1:4" s="1" customFormat="1" ht="34.5" customHeight="1">
      <c r="A737" s="4">
        <v>735</v>
      </c>
      <c r="B737" s="4" t="str">
        <f>"36962022012712073414842"</f>
        <v>36962022012712073414842</v>
      </c>
      <c r="C737" s="4" t="str">
        <f>"龙籍良"</f>
        <v>龙籍良</v>
      </c>
      <c r="D737" s="4"/>
    </row>
    <row r="738" spans="1:4" s="1" customFormat="1" ht="34.5" customHeight="1">
      <c r="A738" s="4">
        <v>736</v>
      </c>
      <c r="B738" s="4" t="str">
        <f>"36962022012712430714873"</f>
        <v>36962022012712430714873</v>
      </c>
      <c r="C738" s="4" t="str">
        <f>"冯所峰"</f>
        <v>冯所峰</v>
      </c>
      <c r="D738" s="4"/>
    </row>
    <row r="739" spans="1:4" s="1" customFormat="1" ht="34.5" customHeight="1">
      <c r="A739" s="4">
        <v>737</v>
      </c>
      <c r="B739" s="4" t="str">
        <f>"36962022012717163515148"</f>
        <v>36962022012717163515148</v>
      </c>
      <c r="C739" s="4" t="str">
        <f>"吴英松"</f>
        <v>吴英松</v>
      </c>
      <c r="D739" s="4"/>
    </row>
    <row r="740" spans="1:4" s="1" customFormat="1" ht="34.5" customHeight="1">
      <c r="A740" s="4">
        <v>738</v>
      </c>
      <c r="B740" s="4" t="str">
        <f>"36962022012717215115153"</f>
        <v>36962022012717215115153</v>
      </c>
      <c r="C740" s="4" t="str">
        <f>"廖会腾"</f>
        <v>廖会腾</v>
      </c>
      <c r="D740" s="4"/>
    </row>
    <row r="741" spans="1:4" s="1" customFormat="1" ht="34.5" customHeight="1">
      <c r="A741" s="4">
        <v>739</v>
      </c>
      <c r="B741" s="4" t="str">
        <f>"36962022012717522215191"</f>
        <v>36962022012717522215191</v>
      </c>
      <c r="C741" s="4" t="str">
        <f>"李松键"</f>
        <v>李松键</v>
      </c>
      <c r="D741" s="4"/>
    </row>
    <row r="742" spans="1:4" s="1" customFormat="1" ht="34.5" customHeight="1">
      <c r="A742" s="4">
        <v>740</v>
      </c>
      <c r="B742" s="4" t="str">
        <f>"36962022012718232115228"</f>
        <v>36962022012718232115228</v>
      </c>
      <c r="C742" s="4" t="str">
        <f>"郑华"</f>
        <v>郑华</v>
      </c>
      <c r="D742" s="4"/>
    </row>
    <row r="743" spans="1:4" s="1" customFormat="1" ht="34.5" customHeight="1">
      <c r="A743" s="4">
        <v>741</v>
      </c>
      <c r="B743" s="4" t="str">
        <f>"36962022012720470315371"</f>
        <v>36962022012720470315371</v>
      </c>
      <c r="C743" s="4" t="str">
        <f>"吴圣江"</f>
        <v>吴圣江</v>
      </c>
      <c r="D743" s="4"/>
    </row>
    <row r="744" spans="1:4" s="1" customFormat="1" ht="34.5" customHeight="1">
      <c r="A744" s="4">
        <v>742</v>
      </c>
      <c r="B744" s="4" t="str">
        <f>"36962022012720502515378"</f>
        <v>36962022012720502515378</v>
      </c>
      <c r="C744" s="4" t="str">
        <f>"吴福龙"</f>
        <v>吴福龙</v>
      </c>
      <c r="D744" s="4"/>
    </row>
    <row r="745" spans="1:4" s="1" customFormat="1" ht="34.5" customHeight="1">
      <c r="A745" s="4">
        <v>743</v>
      </c>
      <c r="B745" s="4" t="str">
        <f>"36962022012721105115398"</f>
        <v>36962022012721105115398</v>
      </c>
      <c r="C745" s="4" t="str">
        <f>"徐英淋"</f>
        <v>徐英淋</v>
      </c>
      <c r="D745" s="4"/>
    </row>
    <row r="746" spans="1:4" s="1" customFormat="1" ht="34.5" customHeight="1">
      <c r="A746" s="4">
        <v>744</v>
      </c>
      <c r="B746" s="4" t="str">
        <f>"36962022012721523215443"</f>
        <v>36962022012721523215443</v>
      </c>
      <c r="C746" s="4" t="str">
        <f>"黄君"</f>
        <v>黄君</v>
      </c>
      <c r="D746" s="4"/>
    </row>
    <row r="747" spans="1:4" s="1" customFormat="1" ht="34.5" customHeight="1">
      <c r="A747" s="4">
        <v>745</v>
      </c>
      <c r="B747" s="4" t="str">
        <f>"36962022012722271515483"</f>
        <v>36962022012722271515483</v>
      </c>
      <c r="C747" s="4" t="str">
        <f>"苏致刚"</f>
        <v>苏致刚</v>
      </c>
      <c r="D747" s="4"/>
    </row>
    <row r="748" spans="1:4" s="1" customFormat="1" ht="34.5" customHeight="1">
      <c r="A748" s="4">
        <v>746</v>
      </c>
      <c r="B748" s="4" t="str">
        <f>"36962022012722584315512"</f>
        <v>36962022012722584315512</v>
      </c>
      <c r="C748" s="4" t="str">
        <f>"龙美琴"</f>
        <v>龙美琴</v>
      </c>
      <c r="D748" s="4"/>
    </row>
    <row r="749" spans="1:4" s="1" customFormat="1" ht="34.5" customHeight="1">
      <c r="A749" s="4">
        <v>747</v>
      </c>
      <c r="B749" s="4" t="str">
        <f>"36962022012802165415580"</f>
        <v>36962022012802165415580</v>
      </c>
      <c r="C749" s="4" t="str">
        <f>"曾宪鹏"</f>
        <v>曾宪鹏</v>
      </c>
      <c r="D749" s="4"/>
    </row>
    <row r="750" spans="1:4" s="1" customFormat="1" ht="34.5" customHeight="1">
      <c r="A750" s="4">
        <v>748</v>
      </c>
      <c r="B750" s="4" t="str">
        <f>"36962022012808225015607"</f>
        <v>36962022012808225015607</v>
      </c>
      <c r="C750" s="4" t="str">
        <f>"麦皓"</f>
        <v>麦皓</v>
      </c>
      <c r="D750" s="4"/>
    </row>
    <row r="751" spans="1:4" s="1" customFormat="1" ht="34.5" customHeight="1">
      <c r="A751" s="4">
        <v>749</v>
      </c>
      <c r="B751" s="4" t="str">
        <f>"36962022012808582415642"</f>
        <v>36962022012808582415642</v>
      </c>
      <c r="C751" s="4" t="str">
        <f>"孙云"</f>
        <v>孙云</v>
      </c>
      <c r="D751" s="4"/>
    </row>
    <row r="752" spans="1:4" s="1" customFormat="1" ht="34.5" customHeight="1">
      <c r="A752" s="4">
        <v>750</v>
      </c>
      <c r="B752" s="4" t="str">
        <f>"36962022012810442515758"</f>
        <v>36962022012810442515758</v>
      </c>
      <c r="C752" s="4" t="str">
        <f>"林小宾"</f>
        <v>林小宾</v>
      </c>
      <c r="D752" s="4"/>
    </row>
    <row r="753" spans="1:4" s="1" customFormat="1" ht="34.5" customHeight="1">
      <c r="A753" s="4">
        <v>751</v>
      </c>
      <c r="B753" s="4" t="str">
        <f>"3696202201221001325569"</f>
        <v>3696202201221001325569</v>
      </c>
      <c r="C753" s="4" t="str">
        <f>"范高华"</f>
        <v>范高华</v>
      </c>
      <c r="D753" s="4"/>
    </row>
    <row r="754" spans="1:4" s="1" customFormat="1" ht="34.5" customHeight="1">
      <c r="A754" s="4">
        <v>752</v>
      </c>
      <c r="B754" s="4" t="str">
        <f>"3696202201221220105859"</f>
        <v>3696202201221220105859</v>
      </c>
      <c r="C754" s="4" t="str">
        <f>"丁子芹"</f>
        <v>丁子芹</v>
      </c>
      <c r="D754" s="4"/>
    </row>
    <row r="755" spans="1:4" s="1" customFormat="1" ht="34.5" customHeight="1">
      <c r="A755" s="4">
        <v>753</v>
      </c>
      <c r="B755" s="4" t="str">
        <f>"3696202201221300025911"</f>
        <v>3696202201221300025911</v>
      </c>
      <c r="C755" s="4" t="str">
        <f>"兰敏"</f>
        <v>兰敏</v>
      </c>
      <c r="D755" s="4"/>
    </row>
    <row r="756" spans="1:4" s="1" customFormat="1" ht="34.5" customHeight="1">
      <c r="A756" s="4">
        <v>754</v>
      </c>
      <c r="B756" s="4" t="str">
        <f>"3696202201221607076164"</f>
        <v>3696202201221607076164</v>
      </c>
      <c r="C756" s="4" t="str">
        <f>"陈芳慧"</f>
        <v>陈芳慧</v>
      </c>
      <c r="D756" s="4"/>
    </row>
    <row r="757" spans="1:4" s="1" customFormat="1" ht="34.5" customHeight="1">
      <c r="A757" s="4">
        <v>755</v>
      </c>
      <c r="B757" s="4" t="str">
        <f>"3696202201221706476221"</f>
        <v>3696202201221706476221</v>
      </c>
      <c r="C757" s="4" t="str">
        <f>"董薇薇"</f>
        <v>董薇薇</v>
      </c>
      <c r="D757" s="4"/>
    </row>
    <row r="758" spans="1:4" s="1" customFormat="1" ht="34.5" customHeight="1">
      <c r="A758" s="4">
        <v>756</v>
      </c>
      <c r="B758" s="4" t="str">
        <f>"3696202201222124496455"</f>
        <v>3696202201222124496455</v>
      </c>
      <c r="C758" s="4" t="str">
        <f>"于雪"</f>
        <v>于雪</v>
      </c>
      <c r="D758" s="4"/>
    </row>
    <row r="759" spans="1:4" s="1" customFormat="1" ht="34.5" customHeight="1">
      <c r="A759" s="4">
        <v>757</v>
      </c>
      <c r="B759" s="4" t="str">
        <f>"3696202201222143176467"</f>
        <v>3696202201222143176467</v>
      </c>
      <c r="C759" s="4" t="str">
        <f>"李振冬"</f>
        <v>李振冬</v>
      </c>
      <c r="D759" s="4"/>
    </row>
    <row r="760" spans="1:4" s="1" customFormat="1" ht="34.5" customHeight="1">
      <c r="A760" s="4">
        <v>758</v>
      </c>
      <c r="B760" s="4" t="str">
        <f>"3696202201230131146564"</f>
        <v>3696202201230131146564</v>
      </c>
      <c r="C760" s="4" t="str">
        <f>"颜振汝"</f>
        <v>颜振汝</v>
      </c>
      <c r="D760" s="4"/>
    </row>
    <row r="761" spans="1:4" s="1" customFormat="1" ht="34.5" customHeight="1">
      <c r="A761" s="4">
        <v>759</v>
      </c>
      <c r="B761" s="4" t="str">
        <f>"3696202201231328076793"</f>
        <v>3696202201231328076793</v>
      </c>
      <c r="C761" s="4" t="str">
        <f>"张翠"</f>
        <v>张翠</v>
      </c>
      <c r="D761" s="4"/>
    </row>
    <row r="762" spans="1:4" s="1" customFormat="1" ht="34.5" customHeight="1">
      <c r="A762" s="4">
        <v>760</v>
      </c>
      <c r="B762" s="4" t="str">
        <f>"3696202201240021177217"</f>
        <v>3696202201240021177217</v>
      </c>
      <c r="C762" s="4" t="str">
        <f>"梁小玉"</f>
        <v>梁小玉</v>
      </c>
      <c r="D762" s="4"/>
    </row>
    <row r="763" spans="1:4" s="1" customFormat="1" ht="34.5" customHeight="1">
      <c r="A763" s="4">
        <v>761</v>
      </c>
      <c r="B763" s="4" t="str">
        <f>"3696202201241009167959"</f>
        <v>3696202201241009167959</v>
      </c>
      <c r="C763" s="4" t="str">
        <f>"苏惠"</f>
        <v>苏惠</v>
      </c>
      <c r="D763" s="4"/>
    </row>
    <row r="764" spans="1:4" s="1" customFormat="1" ht="34.5" customHeight="1">
      <c r="A764" s="4">
        <v>762</v>
      </c>
      <c r="B764" s="4" t="str">
        <f>"3696202201241040108202"</f>
        <v>3696202201241040108202</v>
      </c>
      <c r="C764" s="4" t="str">
        <f>"袁婵"</f>
        <v>袁婵</v>
      </c>
      <c r="D764" s="4"/>
    </row>
    <row r="765" spans="1:4" s="1" customFormat="1" ht="34.5" customHeight="1">
      <c r="A765" s="4">
        <v>763</v>
      </c>
      <c r="B765" s="4" t="str">
        <f>"3696202201241055518321"</f>
        <v>3696202201241055518321</v>
      </c>
      <c r="C765" s="4" t="str">
        <f>"徐亚雪"</f>
        <v>徐亚雪</v>
      </c>
      <c r="D765" s="4"/>
    </row>
    <row r="766" spans="1:4" s="1" customFormat="1" ht="34.5" customHeight="1">
      <c r="A766" s="4">
        <v>764</v>
      </c>
      <c r="B766" s="4" t="str">
        <f>"3696202201241101078352"</f>
        <v>3696202201241101078352</v>
      </c>
      <c r="C766" s="4" t="str">
        <f>"蔡梦如"</f>
        <v>蔡梦如</v>
      </c>
      <c r="D766" s="4"/>
    </row>
    <row r="767" spans="1:4" s="1" customFormat="1" ht="34.5" customHeight="1">
      <c r="A767" s="4">
        <v>765</v>
      </c>
      <c r="B767" s="4" t="str">
        <f>"3696202201241135168556"</f>
        <v>3696202201241135168556</v>
      </c>
      <c r="C767" s="4" t="str">
        <f>"兰王"</f>
        <v>兰王</v>
      </c>
      <c r="D767" s="4"/>
    </row>
    <row r="768" spans="1:4" s="1" customFormat="1" ht="34.5" customHeight="1">
      <c r="A768" s="4">
        <v>766</v>
      </c>
      <c r="B768" s="4" t="str">
        <f>"3696202201241535599466"</f>
        <v>3696202201241535599466</v>
      </c>
      <c r="C768" s="4" t="str">
        <f>"陈江灏"</f>
        <v>陈江灏</v>
      </c>
      <c r="D768" s="4"/>
    </row>
    <row r="769" spans="1:4" s="1" customFormat="1" ht="34.5" customHeight="1">
      <c r="A769" s="4">
        <v>767</v>
      </c>
      <c r="B769" s="4" t="str">
        <f>"3696202201241541179490"</f>
        <v>3696202201241541179490</v>
      </c>
      <c r="C769" s="4" t="str">
        <f>"卢正飞"</f>
        <v>卢正飞</v>
      </c>
      <c r="D769" s="4"/>
    </row>
    <row r="770" spans="1:4" s="1" customFormat="1" ht="34.5" customHeight="1">
      <c r="A770" s="4">
        <v>768</v>
      </c>
      <c r="B770" s="4" t="str">
        <f>"3696202201241549559524"</f>
        <v>3696202201241549559524</v>
      </c>
      <c r="C770" s="4" t="str">
        <f>"陈积婷"</f>
        <v>陈积婷</v>
      </c>
      <c r="D770" s="4"/>
    </row>
    <row r="771" spans="1:4" s="1" customFormat="1" ht="34.5" customHeight="1">
      <c r="A771" s="4">
        <v>769</v>
      </c>
      <c r="B771" s="4" t="str">
        <f>"36962022012422520210626"</f>
        <v>36962022012422520210626</v>
      </c>
      <c r="C771" s="4" t="str">
        <f>"陈思思"</f>
        <v>陈思思</v>
      </c>
      <c r="D771" s="4"/>
    </row>
    <row r="772" spans="1:4" s="1" customFormat="1" ht="34.5" customHeight="1">
      <c r="A772" s="4">
        <v>770</v>
      </c>
      <c r="B772" s="4" t="str">
        <f>"36962022012423162810653"</f>
        <v>36962022012423162810653</v>
      </c>
      <c r="C772" s="4" t="str">
        <f>"李小菲"</f>
        <v>李小菲</v>
      </c>
      <c r="D772" s="4"/>
    </row>
    <row r="773" spans="1:4" s="1" customFormat="1" ht="34.5" customHeight="1">
      <c r="A773" s="4">
        <v>771</v>
      </c>
      <c r="B773" s="4" t="str">
        <f>"36962022012500135710687"</f>
        <v>36962022012500135710687</v>
      </c>
      <c r="C773" s="4" t="str">
        <f>"黄勤"</f>
        <v>黄勤</v>
      </c>
      <c r="D773" s="4"/>
    </row>
    <row r="774" spans="1:4" s="1" customFormat="1" ht="34.5" customHeight="1">
      <c r="A774" s="4">
        <v>772</v>
      </c>
      <c r="B774" s="4" t="str">
        <f>"36962022012509473910964"</f>
        <v>36962022012509473910964</v>
      </c>
      <c r="C774" s="4" t="str">
        <f>"许海妍"</f>
        <v>许海妍</v>
      </c>
      <c r="D774" s="4"/>
    </row>
    <row r="775" spans="1:4" s="1" customFormat="1" ht="34.5" customHeight="1">
      <c r="A775" s="4">
        <v>773</v>
      </c>
      <c r="B775" s="4" t="str">
        <f>"36962022012510203311070"</f>
        <v>36962022012510203311070</v>
      </c>
      <c r="C775" s="4" t="str">
        <f>"许颖堃"</f>
        <v>许颖堃</v>
      </c>
      <c r="D775" s="4"/>
    </row>
    <row r="776" spans="1:4" s="1" customFormat="1" ht="34.5" customHeight="1">
      <c r="A776" s="4">
        <v>774</v>
      </c>
      <c r="B776" s="4" t="str">
        <f>"36962022012522172412621"</f>
        <v>36962022012522172412621</v>
      </c>
      <c r="C776" s="4" t="str">
        <f>"邢璐璐"</f>
        <v>邢璐璐</v>
      </c>
      <c r="D776" s="4"/>
    </row>
    <row r="777" spans="1:4" s="1" customFormat="1" ht="34.5" customHeight="1">
      <c r="A777" s="4">
        <v>775</v>
      </c>
      <c r="B777" s="4" t="str">
        <f>"36962022012609435613030"</f>
        <v>36962022012609435613030</v>
      </c>
      <c r="C777" s="4" t="str">
        <f>"卢静怡"</f>
        <v>卢静怡</v>
      </c>
      <c r="D777" s="4"/>
    </row>
    <row r="778" spans="1:4" s="1" customFormat="1" ht="34.5" customHeight="1">
      <c r="A778" s="4">
        <v>776</v>
      </c>
      <c r="B778" s="4" t="str">
        <f>"36962022012612554013610"</f>
        <v>36962022012612554013610</v>
      </c>
      <c r="C778" s="4" t="str">
        <f>"符振川"</f>
        <v>符振川</v>
      </c>
      <c r="D778" s="4"/>
    </row>
    <row r="779" spans="1:4" s="1" customFormat="1" ht="34.5" customHeight="1">
      <c r="A779" s="4">
        <v>777</v>
      </c>
      <c r="B779" s="4" t="str">
        <f>"36962022012618124314365"</f>
        <v>36962022012618124314365</v>
      </c>
      <c r="C779" s="4" t="str">
        <f>"吴琳琳"</f>
        <v>吴琳琳</v>
      </c>
      <c r="D779" s="4"/>
    </row>
    <row r="780" spans="1:4" s="1" customFormat="1" ht="34.5" customHeight="1">
      <c r="A780" s="4">
        <v>778</v>
      </c>
      <c r="B780" s="4" t="str">
        <f>"36962022012621112814456"</f>
        <v>36962022012621112814456</v>
      </c>
      <c r="C780" s="4" t="str">
        <f>"梁江通"</f>
        <v>梁江通</v>
      </c>
      <c r="D780" s="4"/>
    </row>
    <row r="781" spans="1:4" s="1" customFormat="1" ht="34.5" customHeight="1">
      <c r="A781" s="4">
        <v>779</v>
      </c>
      <c r="B781" s="4" t="str">
        <f>"36962022012709303214645"</f>
        <v>36962022012709303214645</v>
      </c>
      <c r="C781" s="4" t="str">
        <f>"莫胜文"</f>
        <v>莫胜文</v>
      </c>
      <c r="D781" s="4"/>
    </row>
    <row r="782" spans="1:4" s="1" customFormat="1" ht="34.5" customHeight="1">
      <c r="A782" s="4">
        <v>780</v>
      </c>
      <c r="B782" s="4" t="str">
        <f>"36962022012711540114823"</f>
        <v>36962022012711540114823</v>
      </c>
      <c r="C782" s="4" t="str">
        <f>"董小雪"</f>
        <v>董小雪</v>
      </c>
      <c r="D782" s="4"/>
    </row>
    <row r="783" spans="1:4" s="1" customFormat="1" ht="34.5" customHeight="1">
      <c r="A783" s="4">
        <v>781</v>
      </c>
      <c r="B783" s="4" t="str">
        <f>"36962022012718353915238"</f>
        <v>36962022012718353915238</v>
      </c>
      <c r="C783" s="4" t="str">
        <f>"邢芳芬"</f>
        <v>邢芳芬</v>
      </c>
      <c r="D783" s="4"/>
    </row>
    <row r="784" spans="1:4" s="1" customFormat="1" ht="34.5" customHeight="1">
      <c r="A784" s="4">
        <v>782</v>
      </c>
      <c r="B784" s="4" t="str">
        <f>"36962022012718433615251"</f>
        <v>36962022012718433615251</v>
      </c>
      <c r="C784" s="4" t="str">
        <f>"符淑莹"</f>
        <v>符淑莹</v>
      </c>
      <c r="D784" s="4"/>
    </row>
    <row r="785" spans="1:4" s="1" customFormat="1" ht="34.5" customHeight="1">
      <c r="A785" s="4">
        <v>783</v>
      </c>
      <c r="B785" s="4" t="str">
        <f>"36962022012720202615343"</f>
        <v>36962022012720202615343</v>
      </c>
      <c r="C785" s="4" t="str">
        <f>"陈珈君"</f>
        <v>陈珈君</v>
      </c>
      <c r="D785" s="4"/>
    </row>
    <row r="786" spans="1:4" s="1" customFormat="1" ht="34.5" customHeight="1">
      <c r="A786" s="4">
        <v>784</v>
      </c>
      <c r="B786" s="4" t="str">
        <f>"36962022012721300315419"</f>
        <v>36962022012721300315419</v>
      </c>
      <c r="C786" s="4" t="str">
        <f>"唐晓云"</f>
        <v>唐晓云</v>
      </c>
      <c r="D786" s="4"/>
    </row>
    <row r="787" spans="1:4" s="1" customFormat="1" ht="34.5" customHeight="1">
      <c r="A787" s="4">
        <v>785</v>
      </c>
      <c r="B787" s="4" t="str">
        <f>"36962022012721514315441"</f>
        <v>36962022012721514315441</v>
      </c>
      <c r="C787" s="4" t="str">
        <f>"林欣"</f>
        <v>林欣</v>
      </c>
      <c r="D787" s="4"/>
    </row>
    <row r="788" spans="1:4" s="1" customFormat="1" ht="34.5" customHeight="1">
      <c r="A788" s="4">
        <v>786</v>
      </c>
      <c r="B788" s="4" t="str">
        <f>"36962022012722185815467"</f>
        <v>36962022012722185815467</v>
      </c>
      <c r="C788" s="4" t="str">
        <f>"张彩琴"</f>
        <v>张彩琴</v>
      </c>
      <c r="D788" s="4"/>
    </row>
    <row r="789" spans="1:4" s="1" customFormat="1" ht="34.5" customHeight="1">
      <c r="A789" s="4">
        <v>787</v>
      </c>
      <c r="B789" s="4" t="str">
        <f>"36962022012801590115577"</f>
        <v>36962022012801590115577</v>
      </c>
      <c r="C789" s="4" t="str">
        <f>"王芳琪"</f>
        <v>王芳琪</v>
      </c>
      <c r="D789" s="4"/>
    </row>
    <row r="790" spans="1:4" s="1" customFormat="1" ht="34.5" customHeight="1">
      <c r="A790" s="4">
        <v>788</v>
      </c>
      <c r="B790" s="4" t="str">
        <f>"36962022012808184215604"</f>
        <v>36962022012808184215604</v>
      </c>
      <c r="C790" s="4" t="str">
        <f>"符永香"</f>
        <v>符永香</v>
      </c>
      <c r="D790" s="4"/>
    </row>
    <row r="791" spans="1:4" s="1" customFormat="1" ht="34.5" customHeight="1">
      <c r="A791" s="4">
        <v>789</v>
      </c>
      <c r="B791" s="4" t="str">
        <f>"36962022012809505815684"</f>
        <v>36962022012809505815684</v>
      </c>
      <c r="C791" s="4" t="str">
        <f>"薛欧妃"</f>
        <v>薛欧妃</v>
      </c>
      <c r="D791" s="4"/>
    </row>
    <row r="792" spans="1:4" s="1" customFormat="1" ht="34.5" customHeight="1">
      <c r="A792" s="4">
        <v>790</v>
      </c>
      <c r="B792" s="4" t="str">
        <f>"3696202201221312235938"</f>
        <v>3696202201221312235938</v>
      </c>
      <c r="C792" s="4" t="str">
        <f>"毛星"</f>
        <v>毛星</v>
      </c>
      <c r="D792" s="4"/>
    </row>
    <row r="793" spans="1:4" s="1" customFormat="1" ht="34.5" customHeight="1">
      <c r="A793" s="4">
        <v>791</v>
      </c>
      <c r="B793" s="4" t="str">
        <f>"3696202201221441126050"</f>
        <v>3696202201221441126050</v>
      </c>
      <c r="C793" s="4" t="str">
        <f>"陈景辉"</f>
        <v>陈景辉</v>
      </c>
      <c r="D793" s="4"/>
    </row>
    <row r="794" spans="1:4" s="1" customFormat="1" ht="34.5" customHeight="1">
      <c r="A794" s="4">
        <v>792</v>
      </c>
      <c r="B794" s="4" t="str">
        <f>"3696202201222054526418"</f>
        <v>3696202201222054526418</v>
      </c>
      <c r="C794" s="4" t="str">
        <f>"吴俊学"</f>
        <v>吴俊学</v>
      </c>
      <c r="D794" s="4"/>
    </row>
    <row r="795" spans="1:4" s="1" customFormat="1" ht="34.5" customHeight="1">
      <c r="A795" s="4">
        <v>793</v>
      </c>
      <c r="B795" s="4" t="str">
        <f>"3696202201222105166432"</f>
        <v>3696202201222105166432</v>
      </c>
      <c r="C795" s="4" t="str">
        <f>"裴洪智"</f>
        <v>裴洪智</v>
      </c>
      <c r="D795" s="4"/>
    </row>
    <row r="796" spans="1:4" s="1" customFormat="1" ht="34.5" customHeight="1">
      <c r="A796" s="4">
        <v>794</v>
      </c>
      <c r="B796" s="4" t="str">
        <f>"3696202201231302056775"</f>
        <v>3696202201231302056775</v>
      </c>
      <c r="C796" s="4" t="str">
        <f>"何万常"</f>
        <v>何万常</v>
      </c>
      <c r="D796" s="4"/>
    </row>
    <row r="797" spans="1:4" s="1" customFormat="1" ht="34.5" customHeight="1">
      <c r="A797" s="4">
        <v>795</v>
      </c>
      <c r="B797" s="4" t="str">
        <f>"3696202201231405246818"</f>
        <v>3696202201231405246818</v>
      </c>
      <c r="C797" s="4" t="str">
        <f>"蔡泽翔"</f>
        <v>蔡泽翔</v>
      </c>
      <c r="D797" s="4"/>
    </row>
    <row r="798" spans="1:4" s="1" customFormat="1" ht="34.5" customHeight="1">
      <c r="A798" s="4">
        <v>796</v>
      </c>
      <c r="B798" s="4" t="str">
        <f>"3696202201231407506820"</f>
        <v>3696202201231407506820</v>
      </c>
      <c r="C798" s="4" t="str">
        <f>"罗健超"</f>
        <v>罗健超</v>
      </c>
      <c r="D798" s="4"/>
    </row>
    <row r="799" spans="1:4" s="1" customFormat="1" ht="34.5" customHeight="1">
      <c r="A799" s="4">
        <v>797</v>
      </c>
      <c r="B799" s="4" t="str">
        <f>"3696202201231427176839"</f>
        <v>3696202201231427176839</v>
      </c>
      <c r="C799" s="4" t="str">
        <f>"张烛明"</f>
        <v>张烛明</v>
      </c>
      <c r="D799" s="4"/>
    </row>
    <row r="800" spans="1:4" s="1" customFormat="1" ht="34.5" customHeight="1">
      <c r="A800" s="4">
        <v>798</v>
      </c>
      <c r="B800" s="4" t="str">
        <f>"3696202201231746336974"</f>
        <v>3696202201231746336974</v>
      </c>
      <c r="C800" s="4" t="str">
        <f>"李衍瑞"</f>
        <v>李衍瑞</v>
      </c>
      <c r="D800" s="4"/>
    </row>
    <row r="801" spans="1:4" s="1" customFormat="1" ht="34.5" customHeight="1">
      <c r="A801" s="4">
        <v>799</v>
      </c>
      <c r="B801" s="4" t="str">
        <f>"3696202201231801566981"</f>
        <v>3696202201231801566981</v>
      </c>
      <c r="C801" s="4" t="str">
        <f>"胡晓妍"</f>
        <v>胡晓妍</v>
      </c>
      <c r="D801" s="4"/>
    </row>
    <row r="802" spans="1:4" s="1" customFormat="1" ht="34.5" customHeight="1">
      <c r="A802" s="4">
        <v>800</v>
      </c>
      <c r="B802" s="4" t="str">
        <f>"3696202201232036337075"</f>
        <v>3696202201232036337075</v>
      </c>
      <c r="C802" s="4" t="str">
        <f>"农丽圆"</f>
        <v>农丽圆</v>
      </c>
      <c r="D802" s="4"/>
    </row>
    <row r="803" spans="1:4" s="1" customFormat="1" ht="34.5" customHeight="1">
      <c r="A803" s="4">
        <v>801</v>
      </c>
      <c r="B803" s="4" t="str">
        <f>"3696202201232253527188"</f>
        <v>3696202201232253527188</v>
      </c>
      <c r="C803" s="4" t="str">
        <f>"申琦鹏"</f>
        <v>申琦鹏</v>
      </c>
      <c r="D803" s="4"/>
    </row>
    <row r="804" spans="1:4" s="1" customFormat="1" ht="34.5" customHeight="1">
      <c r="A804" s="4">
        <v>802</v>
      </c>
      <c r="B804" s="4" t="str">
        <f>"3696202201232320077201"</f>
        <v>3696202201232320077201</v>
      </c>
      <c r="C804" s="4" t="str">
        <f>"田晓雪"</f>
        <v>田晓雪</v>
      </c>
      <c r="D804" s="4"/>
    </row>
    <row r="805" spans="1:4" s="1" customFormat="1" ht="34.5" customHeight="1">
      <c r="A805" s="4">
        <v>803</v>
      </c>
      <c r="B805" s="4" t="str">
        <f>"3696202201240842527378"</f>
        <v>3696202201240842527378</v>
      </c>
      <c r="C805" s="4" t="str">
        <f>"吴婕"</f>
        <v>吴婕</v>
      </c>
      <c r="D805" s="4"/>
    </row>
    <row r="806" spans="1:4" s="1" customFormat="1" ht="34.5" customHeight="1">
      <c r="A806" s="4">
        <v>804</v>
      </c>
      <c r="B806" s="4" t="str">
        <f>"3696202201240851367427"</f>
        <v>3696202201240851367427</v>
      </c>
      <c r="C806" s="4" t="str">
        <f>"周文靖"</f>
        <v>周文靖</v>
      </c>
      <c r="D806" s="4"/>
    </row>
    <row r="807" spans="1:4" s="1" customFormat="1" ht="34.5" customHeight="1">
      <c r="A807" s="4">
        <v>805</v>
      </c>
      <c r="B807" s="4" t="str">
        <f>"3696202201240905227496"</f>
        <v>3696202201240905227496</v>
      </c>
      <c r="C807" s="4" t="str">
        <f>"吴多文"</f>
        <v>吴多文</v>
      </c>
      <c r="D807" s="4"/>
    </row>
    <row r="808" spans="1:4" s="1" customFormat="1" ht="34.5" customHeight="1">
      <c r="A808" s="4">
        <v>806</v>
      </c>
      <c r="B808" s="4" t="str">
        <f>"3696202201240933287698"</f>
        <v>3696202201240933287698</v>
      </c>
      <c r="C808" s="4" t="str">
        <f>"朱立雯"</f>
        <v>朱立雯</v>
      </c>
      <c r="D808" s="4"/>
    </row>
    <row r="809" spans="1:4" s="1" customFormat="1" ht="34.5" customHeight="1">
      <c r="A809" s="4">
        <v>807</v>
      </c>
      <c r="B809" s="4" t="str">
        <f>"3696202201240958187876"</f>
        <v>3696202201240958187876</v>
      </c>
      <c r="C809" s="4" t="str">
        <f>"刘安迪"</f>
        <v>刘安迪</v>
      </c>
      <c r="D809" s="4"/>
    </row>
    <row r="810" spans="1:4" s="1" customFormat="1" ht="34.5" customHeight="1">
      <c r="A810" s="4">
        <v>808</v>
      </c>
      <c r="B810" s="4" t="str">
        <f>"3696202201241026338092"</f>
        <v>3696202201241026338092</v>
      </c>
      <c r="C810" s="4" t="str">
        <f>"李昊明"</f>
        <v>李昊明</v>
      </c>
      <c r="D810" s="4"/>
    </row>
    <row r="811" spans="1:4" s="1" customFormat="1" ht="34.5" customHeight="1">
      <c r="A811" s="4">
        <v>809</v>
      </c>
      <c r="B811" s="4" t="str">
        <f>"3696202201241036348172"</f>
        <v>3696202201241036348172</v>
      </c>
      <c r="C811" s="4" t="str">
        <f>"陈乙珲"</f>
        <v>陈乙珲</v>
      </c>
      <c r="D811" s="4"/>
    </row>
    <row r="812" spans="1:4" s="1" customFormat="1" ht="34.5" customHeight="1">
      <c r="A812" s="4">
        <v>810</v>
      </c>
      <c r="B812" s="4" t="str">
        <f>"3696202201241039438200"</f>
        <v>3696202201241039438200</v>
      </c>
      <c r="C812" s="4" t="str">
        <f>"梁珈源"</f>
        <v>梁珈源</v>
      </c>
      <c r="D812" s="4"/>
    </row>
    <row r="813" spans="1:4" s="1" customFormat="1" ht="34.5" customHeight="1">
      <c r="A813" s="4">
        <v>811</v>
      </c>
      <c r="B813" s="4" t="str">
        <f>"3696202201241122598495"</f>
        <v>3696202201241122598495</v>
      </c>
      <c r="C813" s="4" t="str">
        <f>"王君珠"</f>
        <v>王君珠</v>
      </c>
      <c r="D813" s="4"/>
    </row>
    <row r="814" spans="1:4" s="1" customFormat="1" ht="34.5" customHeight="1">
      <c r="A814" s="4">
        <v>812</v>
      </c>
      <c r="B814" s="4" t="str">
        <f>"3696202201241248098878"</f>
        <v>3696202201241248098878</v>
      </c>
      <c r="C814" s="4" t="str">
        <f>"周玉"</f>
        <v>周玉</v>
      </c>
      <c r="D814" s="4"/>
    </row>
    <row r="815" spans="1:4" s="1" customFormat="1" ht="34.5" customHeight="1">
      <c r="A815" s="4">
        <v>813</v>
      </c>
      <c r="B815" s="4" t="str">
        <f>"3696202201241509419360"</f>
        <v>3696202201241509419360</v>
      </c>
      <c r="C815" s="4" t="str">
        <f>"付乐"</f>
        <v>付乐</v>
      </c>
      <c r="D815" s="4"/>
    </row>
    <row r="816" spans="1:4" s="1" customFormat="1" ht="34.5" customHeight="1">
      <c r="A816" s="4">
        <v>814</v>
      </c>
      <c r="B816" s="4" t="str">
        <f>"3696202201241547359517"</f>
        <v>3696202201241547359517</v>
      </c>
      <c r="C816" s="4" t="str">
        <f>"郭倩倩"</f>
        <v>郭倩倩</v>
      </c>
      <c r="D816" s="4"/>
    </row>
    <row r="817" spans="1:4" s="1" customFormat="1" ht="34.5" customHeight="1">
      <c r="A817" s="4">
        <v>815</v>
      </c>
      <c r="B817" s="4" t="str">
        <f>"3696202201241610259599"</f>
        <v>3696202201241610259599</v>
      </c>
      <c r="C817" s="4" t="str">
        <f>"刘增茹"</f>
        <v>刘增茹</v>
      </c>
      <c r="D817" s="4"/>
    </row>
    <row r="818" spans="1:4" s="1" customFormat="1" ht="34.5" customHeight="1">
      <c r="A818" s="4">
        <v>816</v>
      </c>
      <c r="B818" s="4" t="str">
        <f>"3696202201241731139871"</f>
        <v>3696202201241731139871</v>
      </c>
      <c r="C818" s="4" t="str">
        <f>"冯桔蕾"</f>
        <v>冯桔蕾</v>
      </c>
      <c r="D818" s="4"/>
    </row>
    <row r="819" spans="1:4" s="1" customFormat="1" ht="34.5" customHeight="1">
      <c r="A819" s="4">
        <v>817</v>
      </c>
      <c r="B819" s="4" t="str">
        <f>"36962022012421313010468"</f>
        <v>36962022012421313010468</v>
      </c>
      <c r="C819" s="4" t="str">
        <f>"杨学来"</f>
        <v>杨学来</v>
      </c>
      <c r="D819" s="4"/>
    </row>
    <row r="820" spans="1:4" s="1" customFormat="1" ht="34.5" customHeight="1">
      <c r="A820" s="4">
        <v>818</v>
      </c>
      <c r="B820" s="4" t="str">
        <f>"36962022012509202910889"</f>
        <v>36962022012509202910889</v>
      </c>
      <c r="C820" s="4" t="str">
        <f>"叶上荣"</f>
        <v>叶上荣</v>
      </c>
      <c r="D820" s="4"/>
    </row>
    <row r="821" spans="1:4" s="1" customFormat="1" ht="34.5" customHeight="1">
      <c r="A821" s="4">
        <v>819</v>
      </c>
      <c r="B821" s="4" t="str">
        <f>"36962022012510223511081"</f>
        <v>36962022012510223511081</v>
      </c>
      <c r="C821" s="4" t="str">
        <f>"曾巧凌"</f>
        <v>曾巧凌</v>
      </c>
      <c r="D821" s="4"/>
    </row>
    <row r="822" spans="1:4" s="1" customFormat="1" ht="34.5" customHeight="1">
      <c r="A822" s="4">
        <v>820</v>
      </c>
      <c r="B822" s="4" t="str">
        <f>"36962022012512564511476"</f>
        <v>36962022012512564511476</v>
      </c>
      <c r="C822" s="4" t="str">
        <f>"何迅"</f>
        <v>何迅</v>
      </c>
      <c r="D822" s="4"/>
    </row>
    <row r="823" spans="1:4" s="1" customFormat="1" ht="34.5" customHeight="1">
      <c r="A823" s="4">
        <v>821</v>
      </c>
      <c r="B823" s="4" t="str">
        <f>"36962022012516365711985"</f>
        <v>36962022012516365711985</v>
      </c>
      <c r="C823" s="4" t="str">
        <f>"彭春美"</f>
        <v>彭春美</v>
      </c>
      <c r="D823" s="4"/>
    </row>
    <row r="824" spans="1:4" s="1" customFormat="1" ht="34.5" customHeight="1">
      <c r="A824" s="4">
        <v>822</v>
      </c>
      <c r="B824" s="4" t="str">
        <f>"36962022012519120612291"</f>
        <v>36962022012519120612291</v>
      </c>
      <c r="C824" s="4" t="str">
        <f>"刘飞荣"</f>
        <v>刘飞荣</v>
      </c>
      <c r="D824" s="4"/>
    </row>
    <row r="825" spans="1:4" s="1" customFormat="1" ht="34.5" customHeight="1">
      <c r="A825" s="4">
        <v>823</v>
      </c>
      <c r="B825" s="4" t="str">
        <f>"36962022012519303812323"</f>
        <v>36962022012519303812323</v>
      </c>
      <c r="C825" s="4" t="str">
        <f>"彭炽"</f>
        <v>彭炽</v>
      </c>
      <c r="D825" s="4"/>
    </row>
    <row r="826" spans="1:4" s="1" customFormat="1" ht="34.5" customHeight="1">
      <c r="A826" s="4">
        <v>824</v>
      </c>
      <c r="B826" s="4" t="str">
        <f>"36962022012611471613444"</f>
        <v>36962022012611471613444</v>
      </c>
      <c r="C826" s="4" t="str">
        <f>"黄庆花"</f>
        <v>黄庆花</v>
      </c>
      <c r="D826" s="4"/>
    </row>
    <row r="827" spans="1:4" s="1" customFormat="1" ht="34.5" customHeight="1">
      <c r="A827" s="4">
        <v>825</v>
      </c>
      <c r="B827" s="4" t="str">
        <f>"36962022012622002314491"</f>
        <v>36962022012622002314491</v>
      </c>
      <c r="C827" s="4" t="str">
        <f>"苏应乾"</f>
        <v>苏应乾</v>
      </c>
      <c r="D827" s="4"/>
    </row>
    <row r="828" spans="1:4" s="1" customFormat="1" ht="34.5" customHeight="1">
      <c r="A828" s="4">
        <v>826</v>
      </c>
      <c r="B828" s="4" t="str">
        <f>"36962022012709264814636"</f>
        <v>36962022012709264814636</v>
      </c>
      <c r="C828" s="4" t="str">
        <f>"陈文思"</f>
        <v>陈文思</v>
      </c>
      <c r="D828" s="4"/>
    </row>
    <row r="829" spans="1:4" s="1" customFormat="1" ht="34.5" customHeight="1">
      <c r="A829" s="4">
        <v>827</v>
      </c>
      <c r="B829" s="4" t="str">
        <f>"36962022012709501814675"</f>
        <v>36962022012709501814675</v>
      </c>
      <c r="C829" s="4" t="str">
        <f>"王欣"</f>
        <v>王欣</v>
      </c>
      <c r="D829" s="4"/>
    </row>
    <row r="830" spans="1:4" s="1" customFormat="1" ht="34.5" customHeight="1">
      <c r="A830" s="4">
        <v>828</v>
      </c>
      <c r="B830" s="4" t="str">
        <f>"36962022012713000214893"</f>
        <v>36962022012713000214893</v>
      </c>
      <c r="C830" s="4" t="str">
        <f>"韩健"</f>
        <v>韩健</v>
      </c>
      <c r="D830" s="4"/>
    </row>
    <row r="831" spans="1:4" s="1" customFormat="1" ht="34.5" customHeight="1">
      <c r="A831" s="4">
        <v>829</v>
      </c>
      <c r="B831" s="4" t="str">
        <f>"36962022012715404515040"</f>
        <v>36962022012715404515040</v>
      </c>
      <c r="C831" s="4" t="str">
        <f>"曹振宁"</f>
        <v>曹振宁</v>
      </c>
      <c r="D831" s="4"/>
    </row>
    <row r="832" spans="1:4" s="1" customFormat="1" ht="34.5" customHeight="1">
      <c r="A832" s="4">
        <v>830</v>
      </c>
      <c r="B832" s="4" t="str">
        <f>"36962022012717372015176"</f>
        <v>36962022012717372015176</v>
      </c>
      <c r="C832" s="4" t="str">
        <f>"明启翔"</f>
        <v>明启翔</v>
      </c>
      <c r="D832" s="4"/>
    </row>
    <row r="833" spans="1:4" s="1" customFormat="1" ht="34.5" customHeight="1">
      <c r="A833" s="4">
        <v>831</v>
      </c>
      <c r="B833" s="4" t="str">
        <f>"36962022012717504115189"</f>
        <v>36962022012717504115189</v>
      </c>
      <c r="C833" s="4" t="str">
        <f>"颜礼嘉"</f>
        <v>颜礼嘉</v>
      </c>
      <c r="D833" s="4"/>
    </row>
    <row r="834" spans="1:4" s="1" customFormat="1" ht="34.5" customHeight="1">
      <c r="A834" s="4">
        <v>832</v>
      </c>
      <c r="B834" s="4" t="str">
        <f>"36962022012718185715224"</f>
        <v>36962022012718185715224</v>
      </c>
      <c r="C834" s="4" t="str">
        <f>"王小芳"</f>
        <v>王小芳</v>
      </c>
      <c r="D834" s="4"/>
    </row>
    <row r="835" spans="1:4" s="1" customFormat="1" ht="34.5" customHeight="1">
      <c r="A835" s="4">
        <v>833</v>
      </c>
      <c r="B835" s="4" t="str">
        <f>"36962022012723355515539"</f>
        <v>36962022012723355515539</v>
      </c>
      <c r="C835" s="4" t="str">
        <f>"吴瑞雯"</f>
        <v>吴瑞雯</v>
      </c>
      <c r="D835" s="4"/>
    </row>
    <row r="836" spans="1:4" s="1" customFormat="1" ht="34.5" customHeight="1">
      <c r="A836" s="4">
        <v>834</v>
      </c>
      <c r="B836" s="4" t="str">
        <f>"36962022012809193015664"</f>
        <v>36962022012809193015664</v>
      </c>
      <c r="C836" s="4" t="str">
        <f>"陈威"</f>
        <v>陈威</v>
      </c>
      <c r="D836" s="4"/>
    </row>
    <row r="837" spans="1:4" s="1" customFormat="1" ht="34.5" customHeight="1">
      <c r="A837" s="4">
        <v>835</v>
      </c>
      <c r="B837" s="4" t="str">
        <f>"3696202201221046275694"</f>
        <v>3696202201221046275694</v>
      </c>
      <c r="C837" s="4" t="str">
        <f>"符珍妍"</f>
        <v>符珍妍</v>
      </c>
      <c r="D837" s="4"/>
    </row>
    <row r="838" spans="1:4" s="1" customFormat="1" ht="34.5" customHeight="1">
      <c r="A838" s="4">
        <v>836</v>
      </c>
      <c r="B838" s="4" t="str">
        <f>"3696202201221056495722"</f>
        <v>3696202201221056495722</v>
      </c>
      <c r="C838" s="4" t="str">
        <f>"朱心怡"</f>
        <v>朱心怡</v>
      </c>
      <c r="D838" s="4"/>
    </row>
    <row r="839" spans="1:4" s="1" customFormat="1" ht="34.5" customHeight="1">
      <c r="A839" s="4">
        <v>837</v>
      </c>
      <c r="B839" s="4" t="str">
        <f>"3696202201221418036023"</f>
        <v>3696202201221418036023</v>
      </c>
      <c r="C839" s="4" t="str">
        <f>"刘海鹏"</f>
        <v>刘海鹏</v>
      </c>
      <c r="D839" s="4"/>
    </row>
    <row r="840" spans="1:4" s="1" customFormat="1" ht="34.5" customHeight="1">
      <c r="A840" s="4">
        <v>838</v>
      </c>
      <c r="B840" s="4" t="str">
        <f>"3696202201221550456140"</f>
        <v>3696202201221550456140</v>
      </c>
      <c r="C840" s="4" t="str">
        <f>"孙汉能"</f>
        <v>孙汉能</v>
      </c>
      <c r="D840" s="4"/>
    </row>
    <row r="841" spans="1:4" s="1" customFormat="1" ht="34.5" customHeight="1">
      <c r="A841" s="4">
        <v>839</v>
      </c>
      <c r="B841" s="4" t="str">
        <f>"3696202201221817246282"</f>
        <v>3696202201221817246282</v>
      </c>
      <c r="C841" s="4" t="str">
        <f>"陈福月"</f>
        <v>陈福月</v>
      </c>
      <c r="D841" s="4"/>
    </row>
    <row r="842" spans="1:4" s="1" customFormat="1" ht="34.5" customHeight="1">
      <c r="A842" s="4">
        <v>840</v>
      </c>
      <c r="B842" s="4" t="str">
        <f>"3696202201221947236362"</f>
        <v>3696202201221947236362</v>
      </c>
      <c r="C842" s="4" t="str">
        <f>"李新"</f>
        <v>李新</v>
      </c>
      <c r="D842" s="4"/>
    </row>
    <row r="843" spans="1:4" s="1" customFormat="1" ht="34.5" customHeight="1">
      <c r="A843" s="4">
        <v>841</v>
      </c>
      <c r="B843" s="4" t="str">
        <f>"3696202201222020406387"</f>
        <v>3696202201222020406387</v>
      </c>
      <c r="C843" s="4" t="str">
        <f>"王清香"</f>
        <v>王清香</v>
      </c>
      <c r="D843" s="4"/>
    </row>
    <row r="844" spans="1:4" s="1" customFormat="1" ht="34.5" customHeight="1">
      <c r="A844" s="4">
        <v>842</v>
      </c>
      <c r="B844" s="4" t="str">
        <f>"3696202201222050366414"</f>
        <v>3696202201222050366414</v>
      </c>
      <c r="C844" s="4" t="str">
        <f>"邓秋如"</f>
        <v>邓秋如</v>
      </c>
      <c r="D844" s="4"/>
    </row>
    <row r="845" spans="1:4" s="1" customFormat="1" ht="34.5" customHeight="1">
      <c r="A845" s="4">
        <v>843</v>
      </c>
      <c r="B845" s="4" t="str">
        <f>"3696202201230816376579"</f>
        <v>3696202201230816376579</v>
      </c>
      <c r="C845" s="4" t="str">
        <f>"王鹏珠"</f>
        <v>王鹏珠</v>
      </c>
      <c r="D845" s="4"/>
    </row>
    <row r="846" spans="1:4" s="1" customFormat="1" ht="34.5" customHeight="1">
      <c r="A846" s="4">
        <v>844</v>
      </c>
      <c r="B846" s="4" t="str">
        <f>"3696202201231344316801"</f>
        <v>3696202201231344316801</v>
      </c>
      <c r="C846" s="4" t="str">
        <f>"王慧可"</f>
        <v>王慧可</v>
      </c>
      <c r="D846" s="4"/>
    </row>
    <row r="847" spans="1:4" s="1" customFormat="1" ht="34.5" customHeight="1">
      <c r="A847" s="4">
        <v>845</v>
      </c>
      <c r="B847" s="4" t="str">
        <f>"3696202201231742516971"</f>
        <v>3696202201231742516971</v>
      </c>
      <c r="C847" s="4" t="str">
        <f>"邱莹"</f>
        <v>邱莹</v>
      </c>
      <c r="D847" s="4"/>
    </row>
    <row r="848" spans="1:4" s="1" customFormat="1" ht="34.5" customHeight="1">
      <c r="A848" s="4">
        <v>846</v>
      </c>
      <c r="B848" s="4" t="str">
        <f>"3696202201231800036979"</f>
        <v>3696202201231800036979</v>
      </c>
      <c r="C848" s="4" t="str">
        <f>"董好安"</f>
        <v>董好安</v>
      </c>
      <c r="D848" s="4"/>
    </row>
    <row r="849" spans="1:4" s="1" customFormat="1" ht="34.5" customHeight="1">
      <c r="A849" s="4">
        <v>847</v>
      </c>
      <c r="B849" s="4" t="str">
        <f>"3696202201231841516999"</f>
        <v>3696202201231841516999</v>
      </c>
      <c r="C849" s="4" t="str">
        <f>"张晶"</f>
        <v>张晶</v>
      </c>
      <c r="D849" s="4"/>
    </row>
    <row r="850" spans="1:4" s="1" customFormat="1" ht="34.5" customHeight="1">
      <c r="A850" s="4">
        <v>848</v>
      </c>
      <c r="B850" s="4" t="str">
        <f>"3696202201232029007069"</f>
        <v>3696202201232029007069</v>
      </c>
      <c r="C850" s="4" t="str">
        <f>"符岚紫"</f>
        <v>符岚紫</v>
      </c>
      <c r="D850" s="4"/>
    </row>
    <row r="851" spans="1:4" s="1" customFormat="1" ht="34.5" customHeight="1">
      <c r="A851" s="4">
        <v>849</v>
      </c>
      <c r="B851" s="4" t="str">
        <f>"3696202201232253177186"</f>
        <v>3696202201232253177186</v>
      </c>
      <c r="C851" s="4" t="str">
        <f>"杨杰"</f>
        <v>杨杰</v>
      </c>
      <c r="D851" s="4"/>
    </row>
    <row r="852" spans="1:4" s="1" customFormat="1" ht="34.5" customHeight="1">
      <c r="A852" s="4">
        <v>850</v>
      </c>
      <c r="B852" s="4" t="str">
        <f>"3696202201232305547193"</f>
        <v>3696202201232305547193</v>
      </c>
      <c r="C852" s="4" t="str">
        <f>"余伟娴"</f>
        <v>余伟娴</v>
      </c>
      <c r="D852" s="4"/>
    </row>
    <row r="853" spans="1:4" s="1" customFormat="1" ht="34.5" customHeight="1">
      <c r="A853" s="4">
        <v>851</v>
      </c>
      <c r="B853" s="4" t="str">
        <f>"3696202201240759527239"</f>
        <v>3696202201240759527239</v>
      </c>
      <c r="C853" s="4" t="str">
        <f>"杨小婵"</f>
        <v>杨小婵</v>
      </c>
      <c r="D853" s="4"/>
    </row>
    <row r="854" spans="1:4" s="1" customFormat="1" ht="34.5" customHeight="1">
      <c r="A854" s="4">
        <v>852</v>
      </c>
      <c r="B854" s="4" t="str">
        <f>"3696202201240841487371"</f>
        <v>3696202201240841487371</v>
      </c>
      <c r="C854" s="4" t="str">
        <f>"符语洪"</f>
        <v>符语洪</v>
      </c>
      <c r="D854" s="4"/>
    </row>
    <row r="855" spans="1:4" s="1" customFormat="1" ht="34.5" customHeight="1">
      <c r="A855" s="4">
        <v>853</v>
      </c>
      <c r="B855" s="4" t="str">
        <f>"3696202201240905187494"</f>
        <v>3696202201240905187494</v>
      </c>
      <c r="C855" s="4" t="str">
        <f>"吴明"</f>
        <v>吴明</v>
      </c>
      <c r="D855" s="4"/>
    </row>
    <row r="856" spans="1:4" s="1" customFormat="1" ht="34.5" customHeight="1">
      <c r="A856" s="4">
        <v>854</v>
      </c>
      <c r="B856" s="4" t="str">
        <f>"3696202201240941187764"</f>
        <v>3696202201240941187764</v>
      </c>
      <c r="C856" s="4" t="str">
        <f>"符博霞"</f>
        <v>符博霞</v>
      </c>
      <c r="D856" s="4"/>
    </row>
    <row r="857" spans="1:4" s="1" customFormat="1" ht="34.5" customHeight="1">
      <c r="A857" s="4">
        <v>855</v>
      </c>
      <c r="B857" s="4" t="str">
        <f>"3696202201241000047890"</f>
        <v>3696202201241000047890</v>
      </c>
      <c r="C857" s="4" t="str">
        <f>"符秀玲"</f>
        <v>符秀玲</v>
      </c>
      <c r="D857" s="4"/>
    </row>
    <row r="858" spans="1:4" s="1" customFormat="1" ht="34.5" customHeight="1">
      <c r="A858" s="4">
        <v>856</v>
      </c>
      <c r="B858" s="4" t="str">
        <f>"3696202201241011167975"</f>
        <v>3696202201241011167975</v>
      </c>
      <c r="C858" s="4" t="str">
        <f>"文雅婷"</f>
        <v>文雅婷</v>
      </c>
      <c r="D858" s="4"/>
    </row>
    <row r="859" spans="1:4" s="1" customFormat="1" ht="34.5" customHeight="1">
      <c r="A859" s="4">
        <v>857</v>
      </c>
      <c r="B859" s="4" t="str">
        <f>"3696202201241052568290"</f>
        <v>3696202201241052568290</v>
      </c>
      <c r="C859" s="4" t="str">
        <f>"黄俊超"</f>
        <v>黄俊超</v>
      </c>
      <c r="D859" s="4"/>
    </row>
    <row r="860" spans="1:4" s="1" customFormat="1" ht="34.5" customHeight="1">
      <c r="A860" s="4">
        <v>858</v>
      </c>
      <c r="B860" s="4" t="str">
        <f>"3696202201241201318689"</f>
        <v>3696202201241201318689</v>
      </c>
      <c r="C860" s="4" t="str">
        <f>"李易龙"</f>
        <v>李易龙</v>
      </c>
      <c r="D860" s="4"/>
    </row>
    <row r="861" spans="1:4" s="1" customFormat="1" ht="34.5" customHeight="1">
      <c r="A861" s="4">
        <v>859</v>
      </c>
      <c r="B861" s="4" t="str">
        <f>"3696202201241336199071"</f>
        <v>3696202201241336199071</v>
      </c>
      <c r="C861" s="4" t="str">
        <f>"周悦"</f>
        <v>周悦</v>
      </c>
      <c r="D861" s="4"/>
    </row>
    <row r="862" spans="1:4" s="1" customFormat="1" ht="34.5" customHeight="1">
      <c r="A862" s="4">
        <v>860</v>
      </c>
      <c r="B862" s="4" t="str">
        <f>"3696202201241630189661"</f>
        <v>3696202201241630189661</v>
      </c>
      <c r="C862" s="4" t="str">
        <f>"符武月"</f>
        <v>符武月</v>
      </c>
      <c r="D862" s="4"/>
    </row>
    <row r="863" spans="1:4" s="1" customFormat="1" ht="34.5" customHeight="1">
      <c r="A863" s="4">
        <v>861</v>
      </c>
      <c r="B863" s="4" t="str">
        <f>"3696202201241638569698"</f>
        <v>3696202201241638569698</v>
      </c>
      <c r="C863" s="4" t="str">
        <f>"谢东君"</f>
        <v>谢东君</v>
      </c>
      <c r="D863" s="4"/>
    </row>
    <row r="864" spans="1:4" s="1" customFormat="1" ht="34.5" customHeight="1">
      <c r="A864" s="4">
        <v>862</v>
      </c>
      <c r="B864" s="4" t="str">
        <f>"3696202201241738399885"</f>
        <v>3696202201241738399885</v>
      </c>
      <c r="C864" s="4" t="str">
        <f>"杨丹丹"</f>
        <v>杨丹丹</v>
      </c>
      <c r="D864" s="4"/>
    </row>
    <row r="865" spans="1:4" s="1" customFormat="1" ht="34.5" customHeight="1">
      <c r="A865" s="4">
        <v>863</v>
      </c>
      <c r="B865" s="4" t="str">
        <f>"3696202201241817379983"</f>
        <v>3696202201241817379983</v>
      </c>
      <c r="C865" s="4" t="str">
        <f>"陈驰"</f>
        <v>陈驰</v>
      </c>
      <c r="D865" s="4"/>
    </row>
    <row r="866" spans="1:4" s="1" customFormat="1" ht="34.5" customHeight="1">
      <c r="A866" s="4">
        <v>864</v>
      </c>
      <c r="B866" s="4" t="str">
        <f>"36962022012421075810400"</f>
        <v>36962022012421075810400</v>
      </c>
      <c r="C866" s="4" t="str">
        <f>"周小容"</f>
        <v>周小容</v>
      </c>
      <c r="D866" s="4"/>
    </row>
    <row r="867" spans="1:4" s="1" customFormat="1" ht="34.5" customHeight="1">
      <c r="A867" s="4">
        <v>865</v>
      </c>
      <c r="B867" s="4" t="str">
        <f>"36962022012422273210583"</f>
        <v>36962022012422273210583</v>
      </c>
      <c r="C867" s="4" t="str">
        <f>"刘欣"</f>
        <v>刘欣</v>
      </c>
      <c r="D867" s="4"/>
    </row>
    <row r="868" spans="1:4" s="1" customFormat="1" ht="34.5" customHeight="1">
      <c r="A868" s="4">
        <v>866</v>
      </c>
      <c r="B868" s="4" t="str">
        <f>"36962022012423112810648"</f>
        <v>36962022012423112810648</v>
      </c>
      <c r="C868" s="4" t="str">
        <f>"王晓燕"</f>
        <v>王晓燕</v>
      </c>
      <c r="D868" s="4"/>
    </row>
    <row r="869" spans="1:4" s="1" customFormat="1" ht="34.5" customHeight="1">
      <c r="A869" s="4">
        <v>867</v>
      </c>
      <c r="B869" s="4" t="str">
        <f>"36962022012501434610716"</f>
        <v>36962022012501434610716</v>
      </c>
      <c r="C869" s="4" t="str">
        <f>"张航"</f>
        <v>张航</v>
      </c>
      <c r="D869" s="4"/>
    </row>
    <row r="870" spans="1:4" s="1" customFormat="1" ht="34.5" customHeight="1">
      <c r="A870" s="4">
        <v>868</v>
      </c>
      <c r="B870" s="4" t="str">
        <f>"36962022012509233510897"</f>
        <v>36962022012509233510897</v>
      </c>
      <c r="C870" s="4" t="str">
        <f>"吴清剑"</f>
        <v>吴清剑</v>
      </c>
      <c r="D870" s="4"/>
    </row>
    <row r="871" spans="1:4" s="1" customFormat="1" ht="34.5" customHeight="1">
      <c r="A871" s="4">
        <v>869</v>
      </c>
      <c r="B871" s="4" t="str">
        <f>"36962022012512044811362"</f>
        <v>36962022012512044811362</v>
      </c>
      <c r="C871" s="4" t="str">
        <f>"蔡虹羽"</f>
        <v>蔡虹羽</v>
      </c>
      <c r="D871" s="4"/>
    </row>
    <row r="872" spans="1:4" s="1" customFormat="1" ht="34.5" customHeight="1">
      <c r="A872" s="4">
        <v>870</v>
      </c>
      <c r="B872" s="4" t="str">
        <f>"36962022012512222511391"</f>
        <v>36962022012512222511391</v>
      </c>
      <c r="C872" s="4" t="str">
        <f>"陈雪娇"</f>
        <v>陈雪娇</v>
      </c>
      <c r="D872" s="4"/>
    </row>
    <row r="873" spans="1:4" s="1" customFormat="1" ht="34.5" customHeight="1">
      <c r="A873" s="4">
        <v>871</v>
      </c>
      <c r="B873" s="4" t="str">
        <f>"36962022012513462411559"</f>
        <v>36962022012513462411559</v>
      </c>
      <c r="C873" s="4" t="str">
        <f>"姬文爽"</f>
        <v>姬文爽</v>
      </c>
      <c r="D873" s="4"/>
    </row>
    <row r="874" spans="1:4" s="1" customFormat="1" ht="34.5" customHeight="1">
      <c r="A874" s="4">
        <v>872</v>
      </c>
      <c r="B874" s="4" t="str">
        <f>"36962022012515291311791"</f>
        <v>36962022012515291311791</v>
      </c>
      <c r="C874" s="4" t="str">
        <f>"李宗清"</f>
        <v>李宗清</v>
      </c>
      <c r="D874" s="4"/>
    </row>
    <row r="875" spans="1:4" s="1" customFormat="1" ht="34.5" customHeight="1">
      <c r="A875" s="4">
        <v>873</v>
      </c>
      <c r="B875" s="4" t="str">
        <f>"36962022012515292111792"</f>
        <v>36962022012515292111792</v>
      </c>
      <c r="C875" s="4" t="str">
        <f>"林师锶"</f>
        <v>林师锶</v>
      </c>
      <c r="D875" s="4"/>
    </row>
    <row r="876" spans="1:4" s="1" customFormat="1" ht="34.5" customHeight="1">
      <c r="A876" s="4">
        <v>874</v>
      </c>
      <c r="B876" s="4" t="str">
        <f>"36962022012515294411793"</f>
        <v>36962022012515294411793</v>
      </c>
      <c r="C876" s="4" t="str">
        <f>"闵绮霜"</f>
        <v>闵绮霜</v>
      </c>
      <c r="D876" s="4"/>
    </row>
    <row r="877" spans="1:4" s="1" customFormat="1" ht="34.5" customHeight="1">
      <c r="A877" s="4">
        <v>875</v>
      </c>
      <c r="B877" s="4" t="str">
        <f>"36962022012518164312192"</f>
        <v>36962022012518164312192</v>
      </c>
      <c r="C877" s="4" t="str">
        <f>"杨于澜"</f>
        <v>杨于澜</v>
      </c>
      <c r="D877" s="4"/>
    </row>
    <row r="878" spans="1:4" s="1" customFormat="1" ht="34.5" customHeight="1">
      <c r="A878" s="4">
        <v>876</v>
      </c>
      <c r="B878" s="4" t="str">
        <f>"36962022012518224612199"</f>
        <v>36962022012518224612199</v>
      </c>
      <c r="C878" s="4" t="str">
        <f>"钟水仙"</f>
        <v>钟水仙</v>
      </c>
      <c r="D878" s="4"/>
    </row>
    <row r="879" spans="1:4" s="1" customFormat="1" ht="34.5" customHeight="1">
      <c r="A879" s="4">
        <v>877</v>
      </c>
      <c r="B879" s="4" t="str">
        <f>"36962022012520110512385"</f>
        <v>36962022012520110512385</v>
      </c>
      <c r="C879" s="4" t="str">
        <f>"林玉香"</f>
        <v>林玉香</v>
      </c>
      <c r="D879" s="4"/>
    </row>
    <row r="880" spans="1:4" s="1" customFormat="1" ht="34.5" customHeight="1">
      <c r="A880" s="4">
        <v>878</v>
      </c>
      <c r="B880" s="4" t="str">
        <f>"36962022012521000012487"</f>
        <v>36962022012521000012487</v>
      </c>
      <c r="C880" s="4" t="str">
        <f>"符玉萍"</f>
        <v>符玉萍</v>
      </c>
      <c r="D880" s="4"/>
    </row>
    <row r="881" spans="1:4" s="1" customFormat="1" ht="34.5" customHeight="1">
      <c r="A881" s="4">
        <v>879</v>
      </c>
      <c r="B881" s="4" t="str">
        <f>"36962022012521282312540"</f>
        <v>36962022012521282312540</v>
      </c>
      <c r="C881" s="4" t="str">
        <f>"李万内"</f>
        <v>李万内</v>
      </c>
      <c r="D881" s="4"/>
    </row>
    <row r="882" spans="1:4" s="1" customFormat="1" ht="34.5" customHeight="1">
      <c r="A882" s="4">
        <v>880</v>
      </c>
      <c r="B882" s="4" t="str">
        <f>"36962022012609290112991"</f>
        <v>36962022012609290112991</v>
      </c>
      <c r="C882" s="4" t="str">
        <f>"蒙文超"</f>
        <v>蒙文超</v>
      </c>
      <c r="D882" s="4"/>
    </row>
    <row r="883" spans="1:4" s="1" customFormat="1" ht="34.5" customHeight="1">
      <c r="A883" s="4">
        <v>881</v>
      </c>
      <c r="B883" s="4" t="str">
        <f>"36962022012610074813118"</f>
        <v>36962022012610074813118</v>
      </c>
      <c r="C883" s="4" t="str">
        <f>"侯春婷"</f>
        <v>侯春婷</v>
      </c>
      <c r="D883" s="4"/>
    </row>
    <row r="884" spans="1:4" s="1" customFormat="1" ht="34.5" customHeight="1">
      <c r="A884" s="4">
        <v>882</v>
      </c>
      <c r="B884" s="4" t="str">
        <f>"36962022012610222013181"</f>
        <v>36962022012610222013181</v>
      </c>
      <c r="C884" s="4" t="str">
        <f>"王晓宇"</f>
        <v>王晓宇</v>
      </c>
      <c r="D884" s="4"/>
    </row>
    <row r="885" spans="1:4" s="1" customFormat="1" ht="34.5" customHeight="1">
      <c r="A885" s="4">
        <v>883</v>
      </c>
      <c r="B885" s="4" t="str">
        <f>"36962022012613041013646"</f>
        <v>36962022012613041013646</v>
      </c>
      <c r="C885" s="4" t="str">
        <f>"王夏颖"</f>
        <v>王夏颖</v>
      </c>
      <c r="D885" s="4"/>
    </row>
    <row r="886" spans="1:4" s="1" customFormat="1" ht="34.5" customHeight="1">
      <c r="A886" s="4">
        <v>884</v>
      </c>
      <c r="B886" s="4" t="str">
        <f>"36962022012616250314225"</f>
        <v>36962022012616250314225</v>
      </c>
      <c r="C886" s="4" t="str">
        <f>"陈俏华"</f>
        <v>陈俏华</v>
      </c>
      <c r="D886" s="4"/>
    </row>
    <row r="887" spans="1:4" s="1" customFormat="1" ht="34.5" customHeight="1">
      <c r="A887" s="4">
        <v>885</v>
      </c>
      <c r="B887" s="4" t="str">
        <f>"36962022012623322914549"</f>
        <v>36962022012623322914549</v>
      </c>
      <c r="C887" s="4" t="str">
        <f>"陈焜"</f>
        <v>陈焜</v>
      </c>
      <c r="D887" s="4"/>
    </row>
    <row r="888" spans="1:4" s="1" customFormat="1" ht="34.5" customHeight="1">
      <c r="A888" s="4">
        <v>886</v>
      </c>
      <c r="B888" s="4" t="str">
        <f>"36962022012711085214772"</f>
        <v>36962022012711085214772</v>
      </c>
      <c r="C888" s="4" t="str">
        <f>"邢洁雅"</f>
        <v>邢洁雅</v>
      </c>
      <c r="D888" s="4"/>
    </row>
    <row r="889" spans="1:4" s="1" customFormat="1" ht="34.5" customHeight="1">
      <c r="A889" s="4">
        <v>887</v>
      </c>
      <c r="B889" s="4" t="str">
        <f>"36962022012712421414872"</f>
        <v>36962022012712421414872</v>
      </c>
      <c r="C889" s="4" t="str">
        <f>"张丽蓉"</f>
        <v>张丽蓉</v>
      </c>
      <c r="D889" s="4"/>
    </row>
    <row r="890" spans="1:4" s="1" customFormat="1" ht="34.5" customHeight="1">
      <c r="A890" s="4">
        <v>888</v>
      </c>
      <c r="B890" s="4" t="str">
        <f>"36962022012716403615105"</f>
        <v>36962022012716403615105</v>
      </c>
      <c r="C890" s="4" t="str">
        <f>"邝自强"</f>
        <v>邝自强</v>
      </c>
      <c r="D890" s="4"/>
    </row>
    <row r="891" spans="1:4" s="1" customFormat="1" ht="34.5" customHeight="1">
      <c r="A891" s="4">
        <v>889</v>
      </c>
      <c r="B891" s="4" t="str">
        <f>"36962022012716552415120"</f>
        <v>36962022012716552415120</v>
      </c>
      <c r="C891" s="4" t="str">
        <f>"吴艺洁"</f>
        <v>吴艺洁</v>
      </c>
      <c r="D891" s="4"/>
    </row>
    <row r="892" spans="1:4" s="1" customFormat="1" ht="34.5" customHeight="1">
      <c r="A892" s="4">
        <v>890</v>
      </c>
      <c r="B892" s="4" t="str">
        <f>"36962022012719331415298"</f>
        <v>36962022012719331415298</v>
      </c>
      <c r="C892" s="4" t="str">
        <f>"陈瑞燕"</f>
        <v>陈瑞燕</v>
      </c>
      <c r="D892" s="4"/>
    </row>
    <row r="893" spans="1:4" s="1" customFormat="1" ht="34.5" customHeight="1">
      <c r="A893" s="4">
        <v>891</v>
      </c>
      <c r="B893" s="4" t="str">
        <f>"36962022012720353215355"</f>
        <v>36962022012720353215355</v>
      </c>
      <c r="C893" s="4" t="str">
        <f>"罗惠尹"</f>
        <v>罗惠尹</v>
      </c>
      <c r="D893" s="4"/>
    </row>
    <row r="894" spans="1:4" s="1" customFormat="1" ht="34.5" customHeight="1">
      <c r="A894" s="4">
        <v>892</v>
      </c>
      <c r="B894" s="4" t="str">
        <f>"36962022012723332515536"</f>
        <v>36962022012723332515536</v>
      </c>
      <c r="C894" s="4" t="str">
        <f>"黄亦皇黄"</f>
        <v>黄亦皇黄</v>
      </c>
      <c r="D894" s="4"/>
    </row>
    <row r="895" spans="1:4" s="1" customFormat="1" ht="34.5" customHeight="1">
      <c r="A895" s="4">
        <v>893</v>
      </c>
      <c r="B895" s="4" t="str">
        <f>"36962022012807445115592"</f>
        <v>36962022012807445115592</v>
      </c>
      <c r="C895" s="4" t="str">
        <f>"黄爱兰"</f>
        <v>黄爱兰</v>
      </c>
      <c r="D895" s="4"/>
    </row>
    <row r="896" spans="1:4" s="1" customFormat="1" ht="34.5" customHeight="1">
      <c r="A896" s="4">
        <v>894</v>
      </c>
      <c r="B896" s="4" t="str">
        <f>"36962022012808045815598"</f>
        <v>36962022012808045815598</v>
      </c>
      <c r="C896" s="4" t="str">
        <f>"黄琳琳"</f>
        <v>黄琳琳</v>
      </c>
      <c r="D896" s="4"/>
    </row>
    <row r="897" spans="1:4" s="1" customFormat="1" ht="34.5" customHeight="1">
      <c r="A897" s="4">
        <v>895</v>
      </c>
      <c r="B897" s="4" t="str">
        <f>"36962022012808374015618"</f>
        <v>36962022012808374015618</v>
      </c>
      <c r="C897" s="4" t="str">
        <f>"朱维莹"</f>
        <v>朱维莹</v>
      </c>
      <c r="D897" s="4"/>
    </row>
    <row r="898" spans="1:4" s="1" customFormat="1" ht="34.5" customHeight="1">
      <c r="A898" s="4">
        <v>896</v>
      </c>
      <c r="B898" s="4" t="str">
        <f>"36962022012810003915692"</f>
        <v>36962022012810003915692</v>
      </c>
      <c r="C898" s="4" t="str">
        <f>"蔡文意"</f>
        <v>蔡文意</v>
      </c>
      <c r="D898" s="4"/>
    </row>
    <row r="899" spans="1:4" s="1" customFormat="1" ht="34.5" customHeight="1">
      <c r="A899" s="4">
        <v>897</v>
      </c>
      <c r="B899" s="4" t="str">
        <f>"36962022012811062215789"</f>
        <v>36962022012811062215789</v>
      </c>
      <c r="C899" s="4" t="str">
        <f>"黄守飞"</f>
        <v>黄守飞</v>
      </c>
      <c r="D899" s="4"/>
    </row>
    <row r="900" spans="1:4" s="1" customFormat="1" ht="34.5" customHeight="1">
      <c r="A900" s="4">
        <v>898</v>
      </c>
      <c r="B900" s="4" t="str">
        <f>"3696202201220849015408"</f>
        <v>3696202201220849015408</v>
      </c>
      <c r="C900" s="4" t="str">
        <f>"陈理敦"</f>
        <v>陈理敦</v>
      </c>
      <c r="D900" s="4"/>
    </row>
    <row r="901" spans="1:4" s="1" customFormat="1" ht="34.5" customHeight="1">
      <c r="A901" s="4">
        <v>899</v>
      </c>
      <c r="B901" s="4" t="str">
        <f>"3696202201220918005470"</f>
        <v>3696202201220918005470</v>
      </c>
      <c r="C901" s="4" t="str">
        <f>"吴志雄"</f>
        <v>吴志雄</v>
      </c>
      <c r="D901" s="4"/>
    </row>
    <row r="902" spans="1:4" s="1" customFormat="1" ht="34.5" customHeight="1">
      <c r="A902" s="4">
        <v>900</v>
      </c>
      <c r="B902" s="4" t="str">
        <f>"3696202201220945525529"</f>
        <v>3696202201220945525529</v>
      </c>
      <c r="C902" s="4" t="str">
        <f>"邢顺树"</f>
        <v>邢顺树</v>
      </c>
      <c r="D902" s="4"/>
    </row>
    <row r="903" spans="1:4" s="1" customFormat="1" ht="34.5" customHeight="1">
      <c r="A903" s="4">
        <v>901</v>
      </c>
      <c r="B903" s="4" t="str">
        <f>"3696202201220956565556"</f>
        <v>3696202201220956565556</v>
      </c>
      <c r="C903" s="4" t="str">
        <f>"薛良华"</f>
        <v>薛良华</v>
      </c>
      <c r="D903" s="4"/>
    </row>
    <row r="904" spans="1:4" s="1" customFormat="1" ht="34.5" customHeight="1">
      <c r="A904" s="4">
        <v>902</v>
      </c>
      <c r="B904" s="4" t="str">
        <f>"3696202201221007195579"</f>
        <v>3696202201221007195579</v>
      </c>
      <c r="C904" s="4" t="str">
        <f>"曾婷"</f>
        <v>曾婷</v>
      </c>
      <c r="D904" s="4"/>
    </row>
    <row r="905" spans="1:4" s="1" customFormat="1" ht="34.5" customHeight="1">
      <c r="A905" s="4">
        <v>903</v>
      </c>
      <c r="B905" s="4" t="str">
        <f>"3696202201221009135591"</f>
        <v>3696202201221009135591</v>
      </c>
      <c r="C905" s="4" t="str">
        <f>"王安康"</f>
        <v>王安康</v>
      </c>
      <c r="D905" s="4"/>
    </row>
    <row r="906" spans="1:4" s="1" customFormat="1" ht="34.5" customHeight="1">
      <c r="A906" s="4">
        <v>904</v>
      </c>
      <c r="B906" s="4" t="str">
        <f>"3696202201221150265819"</f>
        <v>3696202201221150265819</v>
      </c>
      <c r="C906" s="4" t="str">
        <f>"邱美兰"</f>
        <v>邱美兰</v>
      </c>
      <c r="D906" s="4"/>
    </row>
    <row r="907" spans="1:4" s="1" customFormat="1" ht="34.5" customHeight="1">
      <c r="A907" s="4">
        <v>905</v>
      </c>
      <c r="B907" s="4" t="str">
        <f>"3696202201221152075821"</f>
        <v>3696202201221152075821</v>
      </c>
      <c r="C907" s="4" t="str">
        <f>"吴铁惠"</f>
        <v>吴铁惠</v>
      </c>
      <c r="D907" s="4"/>
    </row>
    <row r="908" spans="1:4" s="1" customFormat="1" ht="34.5" customHeight="1">
      <c r="A908" s="4">
        <v>906</v>
      </c>
      <c r="B908" s="4" t="str">
        <f>"3696202201221359115991"</f>
        <v>3696202201221359115991</v>
      </c>
      <c r="C908" s="4" t="str">
        <f>"吴挺辉"</f>
        <v>吴挺辉</v>
      </c>
      <c r="D908" s="4"/>
    </row>
    <row r="909" spans="1:4" s="1" customFormat="1" ht="34.5" customHeight="1">
      <c r="A909" s="4">
        <v>907</v>
      </c>
      <c r="B909" s="4" t="str">
        <f>"3696202201221442256054"</f>
        <v>3696202201221442256054</v>
      </c>
      <c r="C909" s="4" t="str">
        <f>"黄芳慧"</f>
        <v>黄芳慧</v>
      </c>
      <c r="D909" s="4"/>
    </row>
    <row r="910" spans="1:4" s="1" customFormat="1" ht="34.5" customHeight="1">
      <c r="A910" s="4">
        <v>908</v>
      </c>
      <c r="B910" s="4" t="str">
        <f>"3696202201221634066188"</f>
        <v>3696202201221634066188</v>
      </c>
      <c r="C910" s="4" t="str">
        <f>"陈泽流"</f>
        <v>陈泽流</v>
      </c>
      <c r="D910" s="4"/>
    </row>
    <row r="911" spans="1:4" s="1" customFormat="1" ht="34.5" customHeight="1">
      <c r="A911" s="4">
        <v>909</v>
      </c>
      <c r="B911" s="4" t="str">
        <f>"3696202201221658306213"</f>
        <v>3696202201221658306213</v>
      </c>
      <c r="C911" s="4" t="str">
        <f>"符莹"</f>
        <v>符莹</v>
      </c>
      <c r="D911" s="4"/>
    </row>
    <row r="912" spans="1:4" s="1" customFormat="1" ht="34.5" customHeight="1">
      <c r="A912" s="4">
        <v>910</v>
      </c>
      <c r="B912" s="4" t="str">
        <f>"3696202201221838016303"</f>
        <v>3696202201221838016303</v>
      </c>
      <c r="C912" s="4" t="str">
        <f>"许弘文"</f>
        <v>许弘文</v>
      </c>
      <c r="D912" s="4"/>
    </row>
    <row r="913" spans="1:4" s="1" customFormat="1" ht="34.5" customHeight="1">
      <c r="A913" s="4">
        <v>911</v>
      </c>
      <c r="B913" s="4" t="str">
        <f>"3696202201221957266366"</f>
        <v>3696202201221957266366</v>
      </c>
      <c r="C913" s="4" t="str">
        <f>"王燕玲"</f>
        <v>王燕玲</v>
      </c>
      <c r="D913" s="4"/>
    </row>
    <row r="914" spans="1:4" s="1" customFormat="1" ht="34.5" customHeight="1">
      <c r="A914" s="4">
        <v>912</v>
      </c>
      <c r="B914" s="4" t="str">
        <f>"3696202201222056226419"</f>
        <v>3696202201222056226419</v>
      </c>
      <c r="C914" s="4" t="str">
        <f>"蔡丽婷"</f>
        <v>蔡丽婷</v>
      </c>
      <c r="D914" s="4"/>
    </row>
    <row r="915" spans="1:4" s="1" customFormat="1" ht="34.5" customHeight="1">
      <c r="A915" s="4">
        <v>913</v>
      </c>
      <c r="B915" s="4" t="str">
        <f>"3696202201222234556503"</f>
        <v>3696202201222234556503</v>
      </c>
      <c r="C915" s="4" t="str">
        <f>"莫萍"</f>
        <v>莫萍</v>
      </c>
      <c r="D915" s="4"/>
    </row>
    <row r="916" spans="1:4" s="1" customFormat="1" ht="34.5" customHeight="1">
      <c r="A916" s="4">
        <v>914</v>
      </c>
      <c r="B916" s="4" t="str">
        <f>"3696202201222347226541"</f>
        <v>3696202201222347226541</v>
      </c>
      <c r="C916" s="4" t="str">
        <f>"张美莎"</f>
        <v>张美莎</v>
      </c>
      <c r="D916" s="4"/>
    </row>
    <row r="917" spans="1:4" s="1" customFormat="1" ht="34.5" customHeight="1">
      <c r="A917" s="4">
        <v>915</v>
      </c>
      <c r="B917" s="4" t="str">
        <f>"3696202201230144196565"</f>
        <v>3696202201230144196565</v>
      </c>
      <c r="C917" s="4" t="str">
        <f>"符国宝"</f>
        <v>符国宝</v>
      </c>
      <c r="D917" s="4"/>
    </row>
    <row r="918" spans="1:4" s="1" customFormat="1" ht="34.5" customHeight="1">
      <c r="A918" s="4">
        <v>916</v>
      </c>
      <c r="B918" s="4" t="str">
        <f>"3696202201230624396569"</f>
        <v>3696202201230624396569</v>
      </c>
      <c r="C918" s="4" t="str">
        <f>"陆玉楠"</f>
        <v>陆玉楠</v>
      </c>
      <c r="D918" s="4"/>
    </row>
    <row r="919" spans="1:4" s="1" customFormat="1" ht="34.5" customHeight="1">
      <c r="A919" s="4">
        <v>917</v>
      </c>
      <c r="B919" s="4" t="str">
        <f>"3696202201231044186663"</f>
        <v>3696202201231044186663</v>
      </c>
      <c r="C919" s="4" t="str">
        <f>"陈佳琪"</f>
        <v>陈佳琪</v>
      </c>
      <c r="D919" s="4"/>
    </row>
    <row r="920" spans="1:4" s="1" customFormat="1" ht="34.5" customHeight="1">
      <c r="A920" s="4">
        <v>918</v>
      </c>
      <c r="B920" s="4" t="str">
        <f>"3696202201231116396685"</f>
        <v>3696202201231116396685</v>
      </c>
      <c r="C920" s="4" t="str">
        <f>"吴娟"</f>
        <v>吴娟</v>
      </c>
      <c r="D920" s="4"/>
    </row>
    <row r="921" spans="1:4" s="1" customFormat="1" ht="34.5" customHeight="1">
      <c r="A921" s="4">
        <v>919</v>
      </c>
      <c r="B921" s="4" t="str">
        <f>"3696202201231204006733"</f>
        <v>3696202201231204006733</v>
      </c>
      <c r="C921" s="4" t="str">
        <f>"汤锡赛"</f>
        <v>汤锡赛</v>
      </c>
      <c r="D921" s="4"/>
    </row>
    <row r="922" spans="1:4" s="1" customFormat="1" ht="34.5" customHeight="1">
      <c r="A922" s="4">
        <v>920</v>
      </c>
      <c r="B922" s="4" t="str">
        <f>"3696202201231341116799"</f>
        <v>3696202201231341116799</v>
      </c>
      <c r="C922" s="4" t="str">
        <f>"翁连敏"</f>
        <v>翁连敏</v>
      </c>
      <c r="D922" s="4"/>
    </row>
    <row r="923" spans="1:4" s="1" customFormat="1" ht="34.5" customHeight="1">
      <c r="A923" s="4">
        <v>921</v>
      </c>
      <c r="B923" s="4" t="str">
        <f>"3696202201231351496806"</f>
        <v>3696202201231351496806</v>
      </c>
      <c r="C923" s="4" t="str">
        <f>"程淑景"</f>
        <v>程淑景</v>
      </c>
      <c r="D923" s="4"/>
    </row>
    <row r="924" spans="1:4" s="1" customFormat="1" ht="34.5" customHeight="1">
      <c r="A924" s="4">
        <v>922</v>
      </c>
      <c r="B924" s="4" t="str">
        <f>"3696202201231455496866"</f>
        <v>3696202201231455496866</v>
      </c>
      <c r="C924" s="4" t="str">
        <f>"周富"</f>
        <v>周富</v>
      </c>
      <c r="D924" s="4"/>
    </row>
    <row r="925" spans="1:4" s="1" customFormat="1" ht="34.5" customHeight="1">
      <c r="A925" s="4">
        <v>923</v>
      </c>
      <c r="B925" s="4" t="str">
        <f>"3696202201231552156903"</f>
        <v>3696202201231552156903</v>
      </c>
      <c r="C925" s="4" t="str">
        <f>"王平江"</f>
        <v>王平江</v>
      </c>
      <c r="D925" s="4"/>
    </row>
    <row r="926" spans="1:4" s="1" customFormat="1" ht="34.5" customHeight="1">
      <c r="A926" s="4">
        <v>924</v>
      </c>
      <c r="B926" s="4" t="str">
        <f>"3696202201232111257104"</f>
        <v>3696202201232111257104</v>
      </c>
      <c r="C926" s="4" t="str">
        <f>"陈明发"</f>
        <v>陈明发</v>
      </c>
      <c r="D926" s="4"/>
    </row>
    <row r="927" spans="1:4" s="1" customFormat="1" ht="34.5" customHeight="1">
      <c r="A927" s="4">
        <v>925</v>
      </c>
      <c r="B927" s="4" t="str">
        <f>"3696202201232157277139"</f>
        <v>3696202201232157277139</v>
      </c>
      <c r="C927" s="4" t="str">
        <f>"林琼麟"</f>
        <v>林琼麟</v>
      </c>
      <c r="D927" s="4"/>
    </row>
    <row r="928" spans="1:4" s="1" customFormat="1" ht="34.5" customHeight="1">
      <c r="A928" s="4">
        <v>926</v>
      </c>
      <c r="B928" s="4" t="str">
        <f>"3696202201232319397200"</f>
        <v>3696202201232319397200</v>
      </c>
      <c r="C928" s="4" t="str">
        <f>"黎培旭"</f>
        <v>黎培旭</v>
      </c>
      <c r="D928" s="4"/>
    </row>
    <row r="929" spans="1:4" s="1" customFormat="1" ht="34.5" customHeight="1">
      <c r="A929" s="4">
        <v>927</v>
      </c>
      <c r="B929" s="4" t="str">
        <f>"3696202201240004087213"</f>
        <v>3696202201240004087213</v>
      </c>
      <c r="C929" s="4" t="str">
        <f>"林少雨"</f>
        <v>林少雨</v>
      </c>
      <c r="D929" s="4"/>
    </row>
    <row r="930" spans="1:4" s="1" customFormat="1" ht="34.5" customHeight="1">
      <c r="A930" s="4">
        <v>928</v>
      </c>
      <c r="B930" s="4" t="str">
        <f>"3696202201240815157279"</f>
        <v>3696202201240815157279</v>
      </c>
      <c r="C930" s="4" t="str">
        <f>"陈开成"</f>
        <v>陈开成</v>
      </c>
      <c r="D930" s="4"/>
    </row>
    <row r="931" spans="1:4" s="1" customFormat="1" ht="34.5" customHeight="1">
      <c r="A931" s="4">
        <v>929</v>
      </c>
      <c r="B931" s="4" t="str">
        <f>"3696202201240845477399"</f>
        <v>3696202201240845477399</v>
      </c>
      <c r="C931" s="4" t="str">
        <f>"符其再"</f>
        <v>符其再</v>
      </c>
      <c r="D931" s="4"/>
    </row>
    <row r="932" spans="1:4" s="1" customFormat="1" ht="34.5" customHeight="1">
      <c r="A932" s="4">
        <v>930</v>
      </c>
      <c r="B932" s="4" t="str">
        <f>"3696202201240851207423"</f>
        <v>3696202201240851207423</v>
      </c>
      <c r="C932" s="4" t="str">
        <f>"陈兆东"</f>
        <v>陈兆东</v>
      </c>
      <c r="D932" s="4"/>
    </row>
    <row r="933" spans="1:4" s="1" customFormat="1" ht="34.5" customHeight="1">
      <c r="A933" s="4">
        <v>931</v>
      </c>
      <c r="B933" s="4" t="str">
        <f>"3696202201240859207467"</f>
        <v>3696202201240859207467</v>
      </c>
      <c r="C933" s="4" t="str">
        <f>"李军辉"</f>
        <v>李军辉</v>
      </c>
      <c r="D933" s="4"/>
    </row>
    <row r="934" spans="1:4" s="1" customFormat="1" ht="34.5" customHeight="1">
      <c r="A934" s="4">
        <v>932</v>
      </c>
      <c r="B934" s="4" t="str">
        <f>"3696202201240909077521"</f>
        <v>3696202201240909077521</v>
      </c>
      <c r="C934" s="4" t="str">
        <f>"梅国英"</f>
        <v>梅国英</v>
      </c>
      <c r="D934" s="4"/>
    </row>
    <row r="935" spans="1:4" s="1" customFormat="1" ht="34.5" customHeight="1">
      <c r="A935" s="4">
        <v>933</v>
      </c>
      <c r="B935" s="4" t="str">
        <f>"3696202201240910237531"</f>
        <v>3696202201240910237531</v>
      </c>
      <c r="C935" s="4" t="str">
        <f>"羊淑媛"</f>
        <v>羊淑媛</v>
      </c>
      <c r="D935" s="4"/>
    </row>
    <row r="936" spans="1:4" s="1" customFormat="1" ht="34.5" customHeight="1">
      <c r="A936" s="4">
        <v>934</v>
      </c>
      <c r="B936" s="4" t="str">
        <f>"3696202201240918197583"</f>
        <v>3696202201240918197583</v>
      </c>
      <c r="C936" s="4" t="str">
        <f>"叶文熊"</f>
        <v>叶文熊</v>
      </c>
      <c r="D936" s="4"/>
    </row>
    <row r="937" spans="1:4" s="1" customFormat="1" ht="34.5" customHeight="1">
      <c r="A937" s="4">
        <v>935</v>
      </c>
      <c r="B937" s="4" t="str">
        <f>"3696202201240948087810"</f>
        <v>3696202201240948087810</v>
      </c>
      <c r="C937" s="4" t="str">
        <f>"符飞原"</f>
        <v>符飞原</v>
      </c>
      <c r="D937" s="4"/>
    </row>
    <row r="938" spans="1:4" s="1" customFormat="1" ht="34.5" customHeight="1">
      <c r="A938" s="4">
        <v>936</v>
      </c>
      <c r="B938" s="4" t="str">
        <f>"3696202201240959187884"</f>
        <v>3696202201240959187884</v>
      </c>
      <c r="C938" s="4" t="str">
        <f>"王伟勇"</f>
        <v>王伟勇</v>
      </c>
      <c r="D938" s="4"/>
    </row>
    <row r="939" spans="1:4" s="1" customFormat="1" ht="34.5" customHeight="1">
      <c r="A939" s="4">
        <v>937</v>
      </c>
      <c r="B939" s="4" t="str">
        <f>"3696202201241003217917"</f>
        <v>3696202201241003217917</v>
      </c>
      <c r="C939" s="4" t="str">
        <f>"万卓浩"</f>
        <v>万卓浩</v>
      </c>
      <c r="D939" s="4"/>
    </row>
    <row r="940" spans="1:4" s="1" customFormat="1" ht="34.5" customHeight="1">
      <c r="A940" s="4">
        <v>938</v>
      </c>
      <c r="B940" s="4" t="str">
        <f>"3696202201241022258064"</f>
        <v>3696202201241022258064</v>
      </c>
      <c r="C940" s="4" t="str">
        <f>"文良江"</f>
        <v>文良江</v>
      </c>
      <c r="D940" s="4"/>
    </row>
    <row r="941" spans="1:4" s="1" customFormat="1" ht="34.5" customHeight="1">
      <c r="A941" s="4">
        <v>939</v>
      </c>
      <c r="B941" s="4" t="str">
        <f>"3696202201241036458174"</f>
        <v>3696202201241036458174</v>
      </c>
      <c r="C941" s="4" t="str">
        <f>"王志强"</f>
        <v>王志强</v>
      </c>
      <c r="D941" s="4"/>
    </row>
    <row r="942" spans="1:4" s="1" customFormat="1" ht="34.5" customHeight="1">
      <c r="A942" s="4">
        <v>940</v>
      </c>
      <c r="B942" s="4" t="str">
        <f>"3696202201241039338197"</f>
        <v>3696202201241039338197</v>
      </c>
      <c r="C942" s="4" t="str">
        <f>"郑大润"</f>
        <v>郑大润</v>
      </c>
      <c r="D942" s="4"/>
    </row>
    <row r="943" spans="1:4" s="1" customFormat="1" ht="34.5" customHeight="1">
      <c r="A943" s="4">
        <v>941</v>
      </c>
      <c r="B943" s="4" t="str">
        <f>"3696202201241143518598"</f>
        <v>3696202201241143518598</v>
      </c>
      <c r="C943" s="4" t="str">
        <f>"刘毅"</f>
        <v>刘毅</v>
      </c>
      <c r="D943" s="4"/>
    </row>
    <row r="944" spans="1:4" s="1" customFormat="1" ht="34.5" customHeight="1">
      <c r="A944" s="4">
        <v>942</v>
      </c>
      <c r="B944" s="4" t="str">
        <f>"3696202201241153158644"</f>
        <v>3696202201241153158644</v>
      </c>
      <c r="C944" s="4" t="str">
        <f>"杨月"</f>
        <v>杨月</v>
      </c>
      <c r="D944" s="4"/>
    </row>
    <row r="945" spans="1:4" s="1" customFormat="1" ht="34.5" customHeight="1">
      <c r="A945" s="4">
        <v>943</v>
      </c>
      <c r="B945" s="4" t="str">
        <f>"3696202201241436589239"</f>
        <v>3696202201241436589239</v>
      </c>
      <c r="C945" s="4" t="str">
        <f>"黎秀兵"</f>
        <v>黎秀兵</v>
      </c>
      <c r="D945" s="4"/>
    </row>
    <row r="946" spans="1:4" s="1" customFormat="1" ht="34.5" customHeight="1">
      <c r="A946" s="4">
        <v>944</v>
      </c>
      <c r="B946" s="4" t="str">
        <f>"3696202201241504019331"</f>
        <v>3696202201241504019331</v>
      </c>
      <c r="C946" s="4" t="str">
        <f>"李佳佳"</f>
        <v>李佳佳</v>
      </c>
      <c r="D946" s="4"/>
    </row>
    <row r="947" spans="1:4" s="1" customFormat="1" ht="34.5" customHeight="1">
      <c r="A947" s="4">
        <v>945</v>
      </c>
      <c r="B947" s="4" t="str">
        <f>"3696202201241512579373"</f>
        <v>3696202201241512579373</v>
      </c>
      <c r="C947" s="4" t="str">
        <f>"徐华杰"</f>
        <v>徐华杰</v>
      </c>
      <c r="D947" s="4"/>
    </row>
    <row r="948" spans="1:4" s="1" customFormat="1" ht="34.5" customHeight="1">
      <c r="A948" s="4">
        <v>946</v>
      </c>
      <c r="B948" s="4" t="str">
        <f>"3696202201241526059428"</f>
        <v>3696202201241526059428</v>
      </c>
      <c r="C948" s="4" t="str">
        <f>"赖道喜"</f>
        <v>赖道喜</v>
      </c>
      <c r="D948" s="4"/>
    </row>
    <row r="949" spans="1:4" s="1" customFormat="1" ht="34.5" customHeight="1">
      <c r="A949" s="4">
        <v>947</v>
      </c>
      <c r="B949" s="4" t="str">
        <f>"3696202201241556579548"</f>
        <v>3696202201241556579548</v>
      </c>
      <c r="C949" s="4" t="str">
        <f>"符小翠"</f>
        <v>符小翠</v>
      </c>
      <c r="D949" s="4"/>
    </row>
    <row r="950" spans="1:4" s="1" customFormat="1" ht="34.5" customHeight="1">
      <c r="A950" s="4">
        <v>948</v>
      </c>
      <c r="B950" s="4" t="str">
        <f>"3696202201241603279568"</f>
        <v>3696202201241603279568</v>
      </c>
      <c r="C950" s="4" t="str">
        <f>"沈善纲"</f>
        <v>沈善纲</v>
      </c>
      <c r="D950" s="4"/>
    </row>
    <row r="951" spans="1:4" s="1" customFormat="1" ht="34.5" customHeight="1">
      <c r="A951" s="4">
        <v>949</v>
      </c>
      <c r="B951" s="4" t="str">
        <f>"3696202201241631189667"</f>
        <v>3696202201241631189667</v>
      </c>
      <c r="C951" s="4" t="str">
        <f>"温冬梅"</f>
        <v>温冬梅</v>
      </c>
      <c r="D951" s="4"/>
    </row>
    <row r="952" spans="1:4" s="1" customFormat="1" ht="34.5" customHeight="1">
      <c r="A952" s="4">
        <v>950</v>
      </c>
      <c r="B952" s="4" t="str">
        <f>"3696202201241636139688"</f>
        <v>3696202201241636139688</v>
      </c>
      <c r="C952" s="4" t="str">
        <f>"陈奕锦"</f>
        <v>陈奕锦</v>
      </c>
      <c r="D952" s="4"/>
    </row>
    <row r="953" spans="1:4" s="1" customFormat="1" ht="34.5" customHeight="1">
      <c r="A953" s="4">
        <v>951</v>
      </c>
      <c r="B953" s="4" t="str">
        <f>"3696202201241644599719"</f>
        <v>3696202201241644599719</v>
      </c>
      <c r="C953" s="4" t="str">
        <f>"李遗冠"</f>
        <v>李遗冠</v>
      </c>
      <c r="D953" s="4"/>
    </row>
    <row r="954" spans="1:4" s="1" customFormat="1" ht="34.5" customHeight="1">
      <c r="A954" s="4">
        <v>952</v>
      </c>
      <c r="B954" s="4" t="str">
        <f>"3696202201241652329743"</f>
        <v>3696202201241652329743</v>
      </c>
      <c r="C954" s="4" t="str">
        <f>"雷家杨"</f>
        <v>雷家杨</v>
      </c>
      <c r="D954" s="4"/>
    </row>
    <row r="955" spans="1:4" s="1" customFormat="1" ht="34.5" customHeight="1">
      <c r="A955" s="4">
        <v>953</v>
      </c>
      <c r="B955" s="4" t="str">
        <f>"3696202201241653589751"</f>
        <v>3696202201241653589751</v>
      </c>
      <c r="C955" s="4" t="str">
        <f>"梁晓婷"</f>
        <v>梁晓婷</v>
      </c>
      <c r="D955" s="4"/>
    </row>
    <row r="956" spans="1:4" s="1" customFormat="1" ht="34.5" customHeight="1">
      <c r="A956" s="4">
        <v>954</v>
      </c>
      <c r="B956" s="4" t="str">
        <f>"3696202201241705069781"</f>
        <v>3696202201241705069781</v>
      </c>
      <c r="C956" s="4" t="str">
        <f>"徐济斌"</f>
        <v>徐济斌</v>
      </c>
      <c r="D956" s="4"/>
    </row>
    <row r="957" spans="1:4" s="1" customFormat="1" ht="34.5" customHeight="1">
      <c r="A957" s="4">
        <v>955</v>
      </c>
      <c r="B957" s="4" t="str">
        <f>"36962022012418260010006"</f>
        <v>36962022012418260010006</v>
      </c>
      <c r="C957" s="4" t="str">
        <f>"刘瑞府"</f>
        <v>刘瑞府</v>
      </c>
      <c r="D957" s="4"/>
    </row>
    <row r="958" spans="1:4" s="1" customFormat="1" ht="34.5" customHeight="1">
      <c r="A958" s="4">
        <v>956</v>
      </c>
      <c r="B958" s="4" t="str">
        <f>"36962022012419034610085"</f>
        <v>36962022012419034610085</v>
      </c>
      <c r="C958" s="4" t="str">
        <f>"李钖"</f>
        <v>李钖</v>
      </c>
      <c r="D958" s="4"/>
    </row>
    <row r="959" spans="1:4" s="1" customFormat="1" ht="34.5" customHeight="1">
      <c r="A959" s="4">
        <v>957</v>
      </c>
      <c r="B959" s="4" t="str">
        <f>"36962022012420304610299"</f>
        <v>36962022012420304610299</v>
      </c>
      <c r="C959" s="4" t="str">
        <f>"谭清"</f>
        <v>谭清</v>
      </c>
      <c r="D959" s="4"/>
    </row>
    <row r="960" spans="1:4" s="1" customFormat="1" ht="34.5" customHeight="1">
      <c r="A960" s="4">
        <v>958</v>
      </c>
      <c r="B960" s="4" t="str">
        <f>"36962022012420534110362"</f>
        <v>36962022012420534110362</v>
      </c>
      <c r="C960" s="4" t="str">
        <f>"曾令浩"</f>
        <v>曾令浩</v>
      </c>
      <c r="D960" s="4"/>
    </row>
    <row r="961" spans="1:4" s="1" customFormat="1" ht="34.5" customHeight="1">
      <c r="A961" s="4">
        <v>959</v>
      </c>
      <c r="B961" s="4" t="str">
        <f>"36962022012420565110373"</f>
        <v>36962022012420565110373</v>
      </c>
      <c r="C961" s="4" t="str">
        <f>"谢芳园"</f>
        <v>谢芳园</v>
      </c>
      <c r="D961" s="4"/>
    </row>
    <row r="962" spans="1:4" s="1" customFormat="1" ht="34.5" customHeight="1">
      <c r="A962" s="4">
        <v>960</v>
      </c>
      <c r="B962" s="4" t="str">
        <f>"36962022012421152510427"</f>
        <v>36962022012421152510427</v>
      </c>
      <c r="C962" s="4" t="str">
        <f>"邓修超"</f>
        <v>邓修超</v>
      </c>
      <c r="D962" s="4"/>
    </row>
    <row r="963" spans="1:4" s="1" customFormat="1" ht="34.5" customHeight="1">
      <c r="A963" s="4">
        <v>961</v>
      </c>
      <c r="B963" s="4" t="str">
        <f>"36962022012421575110521"</f>
        <v>36962022012421575110521</v>
      </c>
      <c r="C963" s="4" t="str">
        <f>"符风春"</f>
        <v>符风春</v>
      </c>
      <c r="D963" s="4"/>
    </row>
    <row r="964" spans="1:4" s="1" customFormat="1" ht="34.5" customHeight="1">
      <c r="A964" s="4">
        <v>962</v>
      </c>
      <c r="B964" s="4" t="str">
        <f>"36962022012423113110649"</f>
        <v>36962022012423113110649</v>
      </c>
      <c r="C964" s="4" t="str">
        <f>"林艳"</f>
        <v>林艳</v>
      </c>
      <c r="D964" s="4"/>
    </row>
    <row r="965" spans="1:4" s="1" customFormat="1" ht="34.5" customHeight="1">
      <c r="A965" s="4">
        <v>963</v>
      </c>
      <c r="B965" s="4" t="str">
        <f>"36962022012500291010694"</f>
        <v>36962022012500291010694</v>
      </c>
      <c r="C965" s="4" t="str">
        <f>"林道保"</f>
        <v>林道保</v>
      </c>
      <c r="D965" s="4"/>
    </row>
    <row r="966" spans="1:4" s="1" customFormat="1" ht="34.5" customHeight="1">
      <c r="A966" s="4">
        <v>964</v>
      </c>
      <c r="B966" s="4" t="str">
        <f>"36962022012508514510804"</f>
        <v>36962022012508514510804</v>
      </c>
      <c r="C966" s="4" t="str">
        <f>"杨继龙"</f>
        <v>杨继龙</v>
      </c>
      <c r="D966" s="4"/>
    </row>
    <row r="967" spans="1:4" s="1" customFormat="1" ht="34.5" customHeight="1">
      <c r="A967" s="4">
        <v>965</v>
      </c>
      <c r="B967" s="4" t="str">
        <f>"36962022012509245110898"</f>
        <v>36962022012509245110898</v>
      </c>
      <c r="C967" s="4" t="str">
        <f>"莫明壮"</f>
        <v>莫明壮</v>
      </c>
      <c r="D967" s="4"/>
    </row>
    <row r="968" spans="1:4" s="1" customFormat="1" ht="34.5" customHeight="1">
      <c r="A968" s="4">
        <v>966</v>
      </c>
      <c r="B968" s="4" t="str">
        <f>"36962022012509270610906"</f>
        <v>36962022012509270610906</v>
      </c>
      <c r="C968" s="4" t="str">
        <f>"林方玉"</f>
        <v>林方玉</v>
      </c>
      <c r="D968" s="4"/>
    </row>
    <row r="969" spans="1:4" s="1" customFormat="1" ht="34.5" customHeight="1">
      <c r="A969" s="4">
        <v>967</v>
      </c>
      <c r="B969" s="4" t="str">
        <f>"36962022012509464010961"</f>
        <v>36962022012509464010961</v>
      </c>
      <c r="C969" s="4" t="str">
        <f>"罗小波"</f>
        <v>罗小波</v>
      </c>
      <c r="D969" s="4"/>
    </row>
    <row r="970" spans="1:4" s="1" customFormat="1" ht="34.5" customHeight="1">
      <c r="A970" s="4">
        <v>968</v>
      </c>
      <c r="B970" s="4" t="str">
        <f>"36962022012510151611052"</f>
        <v>36962022012510151611052</v>
      </c>
      <c r="C970" s="4" t="str">
        <f>"黄家纬"</f>
        <v>黄家纬</v>
      </c>
      <c r="D970" s="4"/>
    </row>
    <row r="971" spans="1:4" s="1" customFormat="1" ht="34.5" customHeight="1">
      <c r="A971" s="4">
        <v>969</v>
      </c>
      <c r="B971" s="4" t="str">
        <f>"36962022012510322411110"</f>
        <v>36962022012510322411110</v>
      </c>
      <c r="C971" s="4" t="str">
        <f>"赵泽悦"</f>
        <v>赵泽悦</v>
      </c>
      <c r="D971" s="4"/>
    </row>
    <row r="972" spans="1:4" s="1" customFormat="1" ht="34.5" customHeight="1">
      <c r="A972" s="4">
        <v>970</v>
      </c>
      <c r="B972" s="4" t="str">
        <f>"36962022012512274811398"</f>
        <v>36962022012512274811398</v>
      </c>
      <c r="C972" s="4" t="str">
        <f>"吕诗言"</f>
        <v>吕诗言</v>
      </c>
      <c r="D972" s="4"/>
    </row>
    <row r="973" spans="1:4" s="1" customFormat="1" ht="34.5" customHeight="1">
      <c r="A973" s="4">
        <v>971</v>
      </c>
      <c r="B973" s="4" t="str">
        <f>"36962022012512410711434"</f>
        <v>36962022012512410711434</v>
      </c>
      <c r="C973" s="4" t="str">
        <f>"郑鼎花"</f>
        <v>郑鼎花</v>
      </c>
      <c r="D973" s="4"/>
    </row>
    <row r="974" spans="1:4" s="1" customFormat="1" ht="34.5" customHeight="1">
      <c r="A974" s="4">
        <v>972</v>
      </c>
      <c r="B974" s="4" t="str">
        <f>"36962022012512412411436"</f>
        <v>36962022012512412411436</v>
      </c>
      <c r="C974" s="4" t="str">
        <f>"郑景真"</f>
        <v>郑景真</v>
      </c>
      <c r="D974" s="4"/>
    </row>
    <row r="975" spans="1:4" s="1" customFormat="1" ht="34.5" customHeight="1">
      <c r="A975" s="4">
        <v>973</v>
      </c>
      <c r="B975" s="4" t="str">
        <f>"36962022012516002011892"</f>
        <v>36962022012516002011892</v>
      </c>
      <c r="C975" s="4" t="str">
        <f>"李盛"</f>
        <v>李盛</v>
      </c>
      <c r="D975" s="4"/>
    </row>
    <row r="976" spans="1:4" s="1" customFormat="1" ht="34.5" customHeight="1">
      <c r="A976" s="4">
        <v>974</v>
      </c>
      <c r="B976" s="4" t="str">
        <f>"36962022012516114311921"</f>
        <v>36962022012516114311921</v>
      </c>
      <c r="C976" s="4" t="str">
        <f>"冯秀娜"</f>
        <v>冯秀娜</v>
      </c>
      <c r="D976" s="4"/>
    </row>
    <row r="977" spans="1:4" s="1" customFormat="1" ht="34.5" customHeight="1">
      <c r="A977" s="4">
        <v>975</v>
      </c>
      <c r="B977" s="4" t="str">
        <f>"36962022012517271512113"</f>
        <v>36962022012517271512113</v>
      </c>
      <c r="C977" s="4" t="str">
        <f>"陈彰俊"</f>
        <v>陈彰俊</v>
      </c>
      <c r="D977" s="4"/>
    </row>
    <row r="978" spans="1:4" s="1" customFormat="1" ht="34.5" customHeight="1">
      <c r="A978" s="4">
        <v>976</v>
      </c>
      <c r="B978" s="4" t="str">
        <f>"36962022012518043712175"</f>
        <v>36962022012518043712175</v>
      </c>
      <c r="C978" s="4" t="str">
        <f>"黄顺"</f>
        <v>黄顺</v>
      </c>
      <c r="D978" s="4"/>
    </row>
    <row r="979" spans="1:4" s="1" customFormat="1" ht="34.5" customHeight="1">
      <c r="A979" s="4">
        <v>977</v>
      </c>
      <c r="B979" s="4" t="str">
        <f>"36962022012518111912188"</f>
        <v>36962022012518111912188</v>
      </c>
      <c r="C979" s="4" t="str">
        <f>"王小赓"</f>
        <v>王小赓</v>
      </c>
      <c r="D979" s="4"/>
    </row>
    <row r="980" spans="1:4" s="1" customFormat="1" ht="34.5" customHeight="1">
      <c r="A980" s="4">
        <v>978</v>
      </c>
      <c r="B980" s="4" t="str">
        <f>"36962022012518461612243"</f>
        <v>36962022012518461612243</v>
      </c>
      <c r="C980" s="4" t="str">
        <f>"蔡於勋"</f>
        <v>蔡於勋</v>
      </c>
      <c r="D980" s="4"/>
    </row>
    <row r="981" spans="1:4" s="1" customFormat="1" ht="34.5" customHeight="1">
      <c r="A981" s="4">
        <v>979</v>
      </c>
      <c r="B981" s="4" t="str">
        <f>"36962022012519022012266"</f>
        <v>36962022012519022012266</v>
      </c>
      <c r="C981" s="4" t="str">
        <f>"徐九龙"</f>
        <v>徐九龙</v>
      </c>
      <c r="D981" s="4"/>
    </row>
    <row r="982" spans="1:4" s="1" customFormat="1" ht="34.5" customHeight="1">
      <c r="A982" s="4">
        <v>980</v>
      </c>
      <c r="B982" s="4" t="str">
        <f>"36962022012520153112392"</f>
        <v>36962022012520153112392</v>
      </c>
      <c r="C982" s="4" t="str">
        <f>"朱玉槟"</f>
        <v>朱玉槟</v>
      </c>
      <c r="D982" s="4"/>
    </row>
    <row r="983" spans="1:4" s="1" customFormat="1" ht="34.5" customHeight="1">
      <c r="A983" s="4">
        <v>981</v>
      </c>
      <c r="B983" s="4" t="str">
        <f>"36962022012520241912409"</f>
        <v>36962022012520241912409</v>
      </c>
      <c r="C983" s="4" t="str">
        <f>"闫广平"</f>
        <v>闫广平</v>
      </c>
      <c r="D983" s="4"/>
    </row>
    <row r="984" spans="1:4" s="1" customFormat="1" ht="34.5" customHeight="1">
      <c r="A984" s="4">
        <v>982</v>
      </c>
      <c r="B984" s="4" t="str">
        <f>"36962022012520473712457"</f>
        <v>36962022012520473712457</v>
      </c>
      <c r="C984" s="4" t="str">
        <f>"林松志"</f>
        <v>林松志</v>
      </c>
      <c r="D984" s="4"/>
    </row>
    <row r="985" spans="1:4" s="1" customFormat="1" ht="34.5" customHeight="1">
      <c r="A985" s="4">
        <v>983</v>
      </c>
      <c r="B985" s="4" t="str">
        <f>"36962022012520500112459"</f>
        <v>36962022012520500112459</v>
      </c>
      <c r="C985" s="4" t="str">
        <f>"王少丽"</f>
        <v>王少丽</v>
      </c>
      <c r="D985" s="4"/>
    </row>
    <row r="986" spans="1:4" s="1" customFormat="1" ht="34.5" customHeight="1">
      <c r="A986" s="4">
        <v>984</v>
      </c>
      <c r="B986" s="4" t="str">
        <f>"36962022012521025112491"</f>
        <v>36962022012521025112491</v>
      </c>
      <c r="C986" s="4" t="str">
        <f>"李才峰"</f>
        <v>李才峰</v>
      </c>
      <c r="D986" s="4"/>
    </row>
    <row r="987" spans="1:4" s="1" customFormat="1" ht="34.5" customHeight="1">
      <c r="A987" s="4">
        <v>985</v>
      </c>
      <c r="B987" s="4" t="str">
        <f>"36962022012521172812520"</f>
        <v>36962022012521172812520</v>
      </c>
      <c r="C987" s="4" t="str">
        <f>"陈振龙"</f>
        <v>陈振龙</v>
      </c>
      <c r="D987" s="4"/>
    </row>
    <row r="988" spans="1:4" s="1" customFormat="1" ht="34.5" customHeight="1">
      <c r="A988" s="4">
        <v>986</v>
      </c>
      <c r="B988" s="4" t="str">
        <f>"36962022012521434212566"</f>
        <v>36962022012521434212566</v>
      </c>
      <c r="C988" s="4" t="str">
        <f>"彭园园"</f>
        <v>彭园园</v>
      </c>
      <c r="D988" s="4"/>
    </row>
    <row r="989" spans="1:4" s="1" customFormat="1" ht="34.5" customHeight="1">
      <c r="A989" s="4">
        <v>987</v>
      </c>
      <c r="B989" s="4" t="str">
        <f>"36962022012600094212778"</f>
        <v>36962022012600094212778</v>
      </c>
      <c r="C989" s="4" t="str">
        <f>"罗崇政"</f>
        <v>罗崇政</v>
      </c>
      <c r="D989" s="4"/>
    </row>
    <row r="990" spans="1:4" s="1" customFormat="1" ht="34.5" customHeight="1">
      <c r="A990" s="4">
        <v>988</v>
      </c>
      <c r="B990" s="4" t="str">
        <f>"36962022012609560413084"</f>
        <v>36962022012609560413084</v>
      </c>
      <c r="C990" s="4" t="str">
        <f>"林光庭"</f>
        <v>林光庭</v>
      </c>
      <c r="D990" s="4"/>
    </row>
    <row r="991" spans="1:4" s="1" customFormat="1" ht="34.5" customHeight="1">
      <c r="A991" s="4">
        <v>989</v>
      </c>
      <c r="B991" s="4" t="str">
        <f>"36962022012611255513380"</f>
        <v>36962022012611255513380</v>
      </c>
      <c r="C991" s="4" t="str">
        <f>"石翠隆"</f>
        <v>石翠隆</v>
      </c>
      <c r="D991" s="4"/>
    </row>
    <row r="992" spans="1:4" s="1" customFormat="1" ht="34.5" customHeight="1">
      <c r="A992" s="4">
        <v>990</v>
      </c>
      <c r="B992" s="4" t="str">
        <f>"36962022012613003813628"</f>
        <v>36962022012613003813628</v>
      </c>
      <c r="C992" s="4" t="str">
        <f>"王登顺"</f>
        <v>王登顺</v>
      </c>
      <c r="D992" s="4"/>
    </row>
    <row r="993" spans="1:4" s="1" customFormat="1" ht="34.5" customHeight="1">
      <c r="A993" s="4">
        <v>991</v>
      </c>
      <c r="B993" s="4" t="str">
        <f>"36962022012613024613641"</f>
        <v>36962022012613024613641</v>
      </c>
      <c r="C993" s="4" t="str">
        <f>"史振春"</f>
        <v>史振春</v>
      </c>
      <c r="D993" s="4"/>
    </row>
    <row r="994" spans="1:4" s="1" customFormat="1" ht="34.5" customHeight="1">
      <c r="A994" s="4">
        <v>992</v>
      </c>
      <c r="B994" s="4" t="str">
        <f>"36962022012615034513961"</f>
        <v>36962022012615034513961</v>
      </c>
      <c r="C994" s="4" t="str">
        <f>"陈冠岳"</f>
        <v>陈冠岳</v>
      </c>
      <c r="D994" s="4"/>
    </row>
    <row r="995" spans="1:4" s="1" customFormat="1" ht="34.5" customHeight="1">
      <c r="A995" s="4">
        <v>993</v>
      </c>
      <c r="B995" s="4" t="str">
        <f>"36962022012615193614008"</f>
        <v>36962022012615193614008</v>
      </c>
      <c r="C995" s="4" t="str">
        <f>"冯宝"</f>
        <v>冯宝</v>
      </c>
      <c r="D995" s="4"/>
    </row>
    <row r="996" spans="1:4" s="1" customFormat="1" ht="34.5" customHeight="1">
      <c r="A996" s="4">
        <v>994</v>
      </c>
      <c r="B996" s="4" t="str">
        <f>"36962022012619110314393"</f>
        <v>36962022012619110314393</v>
      </c>
      <c r="C996" s="4" t="str">
        <f>"肖轩伦"</f>
        <v>肖轩伦</v>
      </c>
      <c r="D996" s="4"/>
    </row>
    <row r="997" spans="1:4" s="1" customFormat="1" ht="34.5" customHeight="1">
      <c r="A997" s="4">
        <v>995</v>
      </c>
      <c r="B997" s="4" t="str">
        <f>"36962022012621380614470"</f>
        <v>36962022012621380614470</v>
      </c>
      <c r="C997" s="4" t="str">
        <f>"邢圣业"</f>
        <v>邢圣业</v>
      </c>
      <c r="D997" s="4"/>
    </row>
    <row r="998" spans="1:4" s="1" customFormat="1" ht="34.5" customHeight="1">
      <c r="A998" s="4">
        <v>996</v>
      </c>
      <c r="B998" s="4" t="str">
        <f>"36962022012622043914495"</f>
        <v>36962022012622043914495</v>
      </c>
      <c r="C998" s="4" t="str">
        <f>"曾维龙"</f>
        <v>曾维龙</v>
      </c>
      <c r="D998" s="4"/>
    </row>
    <row r="999" spans="1:4" s="1" customFormat="1" ht="34.5" customHeight="1">
      <c r="A999" s="4">
        <v>997</v>
      </c>
      <c r="B999" s="4" t="str">
        <f>"36962022012622454314521"</f>
        <v>36962022012622454314521</v>
      </c>
      <c r="C999" s="4" t="str">
        <f>"钟鸾凤"</f>
        <v>钟鸾凤</v>
      </c>
      <c r="D999" s="4"/>
    </row>
    <row r="1000" spans="1:4" s="1" customFormat="1" ht="34.5" customHeight="1">
      <c r="A1000" s="4">
        <v>998</v>
      </c>
      <c r="B1000" s="4" t="str">
        <f>"36962022012623293214548"</f>
        <v>36962022012623293214548</v>
      </c>
      <c r="C1000" s="4" t="str">
        <f>"黄肖健"</f>
        <v>黄肖健</v>
      </c>
      <c r="D1000" s="4"/>
    </row>
    <row r="1001" spans="1:4" s="1" customFormat="1" ht="34.5" customHeight="1">
      <c r="A1001" s="4">
        <v>999</v>
      </c>
      <c r="B1001" s="4" t="str">
        <f>"36962022012701464714577"</f>
        <v>36962022012701464714577</v>
      </c>
      <c r="C1001" s="4" t="str">
        <f>"郑惠文"</f>
        <v>郑惠文</v>
      </c>
      <c r="D1001" s="4"/>
    </row>
    <row r="1002" spans="1:4" s="1" customFormat="1" ht="34.5" customHeight="1">
      <c r="A1002" s="4">
        <v>1000</v>
      </c>
      <c r="B1002" s="4" t="str">
        <f>"36962022012709271514637"</f>
        <v>36962022012709271514637</v>
      </c>
      <c r="C1002" s="4" t="str">
        <f>"王大彬"</f>
        <v>王大彬</v>
      </c>
      <c r="D1002" s="4"/>
    </row>
    <row r="1003" spans="1:4" s="1" customFormat="1" ht="34.5" customHeight="1">
      <c r="A1003" s="4">
        <v>1001</v>
      </c>
      <c r="B1003" s="4" t="str">
        <f>"36962022012709275014638"</f>
        <v>36962022012709275014638</v>
      </c>
      <c r="C1003" s="4" t="str">
        <f>"王伟"</f>
        <v>王伟</v>
      </c>
      <c r="D1003" s="4"/>
    </row>
    <row r="1004" spans="1:4" s="1" customFormat="1" ht="34.5" customHeight="1">
      <c r="A1004" s="4">
        <v>1002</v>
      </c>
      <c r="B1004" s="4" t="str">
        <f>"36962022012710240814726"</f>
        <v>36962022012710240814726</v>
      </c>
      <c r="C1004" s="4" t="str">
        <f>"吉茜"</f>
        <v>吉茜</v>
      </c>
      <c r="D1004" s="4"/>
    </row>
    <row r="1005" spans="1:4" s="1" customFormat="1" ht="34.5" customHeight="1">
      <c r="A1005" s="4">
        <v>1003</v>
      </c>
      <c r="B1005" s="4" t="str">
        <f>"36962022012711324714803"</f>
        <v>36962022012711324714803</v>
      </c>
      <c r="C1005" s="4" t="str">
        <f>"吴维东"</f>
        <v>吴维东</v>
      </c>
      <c r="D1005" s="4"/>
    </row>
    <row r="1006" spans="1:4" s="1" customFormat="1" ht="34.5" customHeight="1">
      <c r="A1006" s="4">
        <v>1004</v>
      </c>
      <c r="B1006" s="4" t="str">
        <f>"36962022012713062314900"</f>
        <v>36962022012713062314900</v>
      </c>
      <c r="C1006" s="4" t="str">
        <f>"范新泰"</f>
        <v>范新泰</v>
      </c>
      <c r="D1006" s="4"/>
    </row>
    <row r="1007" spans="1:4" s="1" customFormat="1" ht="34.5" customHeight="1">
      <c r="A1007" s="4">
        <v>1005</v>
      </c>
      <c r="B1007" s="4" t="str">
        <f>"36962022012713454414927"</f>
        <v>36962022012713454414927</v>
      </c>
      <c r="C1007" s="4" t="str">
        <f>"苏文帅"</f>
        <v>苏文帅</v>
      </c>
      <c r="D1007" s="4"/>
    </row>
    <row r="1008" spans="1:4" s="1" customFormat="1" ht="34.5" customHeight="1">
      <c r="A1008" s="4">
        <v>1006</v>
      </c>
      <c r="B1008" s="4" t="str">
        <f>"36962022012716280115093"</f>
        <v>36962022012716280115093</v>
      </c>
      <c r="C1008" s="4" t="str">
        <f>"潘国伟"</f>
        <v>潘国伟</v>
      </c>
      <c r="D1008" s="4"/>
    </row>
    <row r="1009" spans="1:4" s="1" customFormat="1" ht="34.5" customHeight="1">
      <c r="A1009" s="4">
        <v>1007</v>
      </c>
      <c r="B1009" s="4" t="str">
        <f>"36962022012716334115098"</f>
        <v>36962022012716334115098</v>
      </c>
      <c r="C1009" s="4" t="str">
        <f>"梁安伟"</f>
        <v>梁安伟</v>
      </c>
      <c r="D1009" s="4"/>
    </row>
    <row r="1010" spans="1:4" s="1" customFormat="1" ht="34.5" customHeight="1">
      <c r="A1010" s="4">
        <v>1008</v>
      </c>
      <c r="B1010" s="4" t="str">
        <f>"36962022012717394515182"</f>
        <v>36962022012717394515182</v>
      </c>
      <c r="C1010" s="4" t="str">
        <f>"周宁"</f>
        <v>周宁</v>
      </c>
      <c r="D1010" s="4"/>
    </row>
    <row r="1011" spans="1:4" s="1" customFormat="1" ht="34.5" customHeight="1">
      <c r="A1011" s="4">
        <v>1009</v>
      </c>
      <c r="B1011" s="4" t="str">
        <f>"36962022012718503415257"</f>
        <v>36962022012718503415257</v>
      </c>
      <c r="C1011" s="4" t="str">
        <f>"齐奇"</f>
        <v>齐奇</v>
      </c>
      <c r="D1011" s="4"/>
    </row>
    <row r="1012" spans="1:4" s="1" customFormat="1" ht="34.5" customHeight="1">
      <c r="A1012" s="4">
        <v>1010</v>
      </c>
      <c r="B1012" s="4" t="str">
        <f>"36962022012719493315315"</f>
        <v>36962022012719493315315</v>
      </c>
      <c r="C1012" s="4" t="str">
        <f>"林仕春"</f>
        <v>林仕春</v>
      </c>
      <c r="D1012" s="4"/>
    </row>
    <row r="1013" spans="1:4" s="1" customFormat="1" ht="34.5" customHeight="1">
      <c r="A1013" s="4">
        <v>1011</v>
      </c>
      <c r="B1013" s="4" t="str">
        <f>"36962022012721393515430"</f>
        <v>36962022012721393515430</v>
      </c>
      <c r="C1013" s="4" t="str">
        <f>"丁伟俊"</f>
        <v>丁伟俊</v>
      </c>
      <c r="D1013" s="4"/>
    </row>
    <row r="1014" spans="1:4" s="1" customFormat="1" ht="34.5" customHeight="1">
      <c r="A1014" s="4">
        <v>1012</v>
      </c>
      <c r="B1014" s="4" t="str">
        <f>"36962022012721470215437"</f>
        <v>36962022012721470215437</v>
      </c>
      <c r="C1014" s="4" t="str">
        <f>"苏雨婷"</f>
        <v>苏雨婷</v>
      </c>
      <c r="D1014" s="4"/>
    </row>
    <row r="1015" spans="1:4" s="1" customFormat="1" ht="34.5" customHeight="1">
      <c r="A1015" s="4">
        <v>1013</v>
      </c>
      <c r="B1015" s="4" t="str">
        <f>"36962022012807423915591"</f>
        <v>36962022012807423915591</v>
      </c>
      <c r="C1015" s="4" t="str">
        <f>"纪新春"</f>
        <v>纪新春</v>
      </c>
      <c r="D1015" s="4"/>
    </row>
    <row r="1016" spans="1:4" s="1" customFormat="1" ht="34.5" customHeight="1">
      <c r="A1016" s="4">
        <v>1014</v>
      </c>
      <c r="B1016" s="4" t="str">
        <f>"36962022012808283515610"</f>
        <v>36962022012808283515610</v>
      </c>
      <c r="C1016" s="4" t="str">
        <f>"唐多林"</f>
        <v>唐多林</v>
      </c>
      <c r="D1016" s="4"/>
    </row>
    <row r="1017" spans="1:4" s="1" customFormat="1" ht="34.5" customHeight="1">
      <c r="A1017" s="4">
        <v>1015</v>
      </c>
      <c r="B1017" s="4" t="str">
        <f>"36962022012808422015619"</f>
        <v>36962022012808422015619</v>
      </c>
      <c r="C1017" s="4" t="str">
        <f>"谢清江"</f>
        <v>谢清江</v>
      </c>
      <c r="D1017" s="4"/>
    </row>
    <row r="1018" spans="1:4" s="1" customFormat="1" ht="34.5" customHeight="1">
      <c r="A1018" s="4">
        <v>1016</v>
      </c>
      <c r="B1018" s="4" t="str">
        <f>"36962022012809254815669"</f>
        <v>36962022012809254815669</v>
      </c>
      <c r="C1018" s="4" t="str">
        <f>"叶家辉"</f>
        <v>叶家辉</v>
      </c>
      <c r="D1018" s="4"/>
    </row>
    <row r="1019" spans="1:4" s="1" customFormat="1" ht="34.5" customHeight="1">
      <c r="A1019" s="4">
        <v>1017</v>
      </c>
      <c r="B1019" s="4" t="str">
        <f>"3696202201220831195394"</f>
        <v>3696202201220831195394</v>
      </c>
      <c r="C1019" s="4" t="str">
        <f>"黄冬雷"</f>
        <v>黄冬雷</v>
      </c>
      <c r="D1019" s="4"/>
    </row>
    <row r="1020" spans="1:4" s="1" customFormat="1" ht="34.5" customHeight="1">
      <c r="A1020" s="4">
        <v>1018</v>
      </c>
      <c r="B1020" s="4" t="str">
        <f>"3696202201221032155661"</f>
        <v>3696202201221032155661</v>
      </c>
      <c r="C1020" s="4" t="str">
        <f>"杨小又"</f>
        <v>杨小又</v>
      </c>
      <c r="D1020" s="4"/>
    </row>
    <row r="1021" spans="1:4" s="1" customFormat="1" ht="34.5" customHeight="1">
      <c r="A1021" s="4">
        <v>1019</v>
      </c>
      <c r="B1021" s="4" t="str">
        <f>"3696202201221043205688"</f>
        <v>3696202201221043205688</v>
      </c>
      <c r="C1021" s="4" t="str">
        <f>"文精义"</f>
        <v>文精义</v>
      </c>
      <c r="D1021" s="4"/>
    </row>
    <row r="1022" spans="1:4" s="1" customFormat="1" ht="34.5" customHeight="1">
      <c r="A1022" s="4">
        <v>1020</v>
      </c>
      <c r="B1022" s="4" t="str">
        <f>"3696202201221047485701"</f>
        <v>3696202201221047485701</v>
      </c>
      <c r="C1022" s="4" t="str">
        <f>"李丽"</f>
        <v>李丽</v>
      </c>
      <c r="D1022" s="4"/>
    </row>
    <row r="1023" spans="1:4" s="1" customFormat="1" ht="34.5" customHeight="1">
      <c r="A1023" s="4">
        <v>1021</v>
      </c>
      <c r="B1023" s="4" t="str">
        <f>"3696202201221130555789"</f>
        <v>3696202201221130555789</v>
      </c>
      <c r="C1023" s="4" t="str">
        <f>"陆贵松"</f>
        <v>陆贵松</v>
      </c>
      <c r="D1023" s="4"/>
    </row>
    <row r="1024" spans="1:4" s="1" customFormat="1" ht="34.5" customHeight="1">
      <c r="A1024" s="4">
        <v>1022</v>
      </c>
      <c r="B1024" s="4" t="str">
        <f>"3696202201221136215796"</f>
        <v>3696202201221136215796</v>
      </c>
      <c r="C1024" s="4" t="str">
        <f>"杨帆"</f>
        <v>杨帆</v>
      </c>
      <c r="D1024" s="4"/>
    </row>
    <row r="1025" spans="1:4" s="1" customFormat="1" ht="34.5" customHeight="1">
      <c r="A1025" s="4">
        <v>1023</v>
      </c>
      <c r="B1025" s="4" t="str">
        <f>"3696202201221136315798"</f>
        <v>3696202201221136315798</v>
      </c>
      <c r="C1025" s="4" t="str">
        <f>"符兆震"</f>
        <v>符兆震</v>
      </c>
      <c r="D1025" s="4"/>
    </row>
    <row r="1026" spans="1:4" s="1" customFormat="1" ht="34.5" customHeight="1">
      <c r="A1026" s="4">
        <v>1024</v>
      </c>
      <c r="B1026" s="4" t="str">
        <f>"3696202201221209375843"</f>
        <v>3696202201221209375843</v>
      </c>
      <c r="C1026" s="4" t="str">
        <f>"蔡婷婷"</f>
        <v>蔡婷婷</v>
      </c>
      <c r="D1026" s="4"/>
    </row>
    <row r="1027" spans="1:4" s="1" customFormat="1" ht="34.5" customHeight="1">
      <c r="A1027" s="4">
        <v>1025</v>
      </c>
      <c r="B1027" s="4" t="str">
        <f>"3696202201221349135976"</f>
        <v>3696202201221349135976</v>
      </c>
      <c r="C1027" s="4" t="str">
        <f>"万攀"</f>
        <v>万攀</v>
      </c>
      <c r="D1027" s="4"/>
    </row>
    <row r="1028" spans="1:4" s="1" customFormat="1" ht="34.5" customHeight="1">
      <c r="A1028" s="4">
        <v>1026</v>
      </c>
      <c r="B1028" s="4" t="str">
        <f>"3696202201221633476185"</f>
        <v>3696202201221633476185</v>
      </c>
      <c r="C1028" s="4" t="str">
        <f>"李正伟"</f>
        <v>李正伟</v>
      </c>
      <c r="D1028" s="4"/>
    </row>
    <row r="1029" spans="1:4" s="1" customFormat="1" ht="34.5" customHeight="1">
      <c r="A1029" s="4">
        <v>1027</v>
      </c>
      <c r="B1029" s="4" t="str">
        <f>"3696202201221948076363"</f>
        <v>3696202201221948076363</v>
      </c>
      <c r="C1029" s="4" t="str">
        <f>"李恒宇"</f>
        <v>李恒宇</v>
      </c>
      <c r="D1029" s="4"/>
    </row>
    <row r="1030" spans="1:4" s="1" customFormat="1" ht="34.5" customHeight="1">
      <c r="A1030" s="4">
        <v>1028</v>
      </c>
      <c r="B1030" s="4" t="str">
        <f>"3696202201222250366513"</f>
        <v>3696202201222250366513</v>
      </c>
      <c r="C1030" s="4" t="str">
        <f>"陈锦儒"</f>
        <v>陈锦儒</v>
      </c>
      <c r="D1030" s="4"/>
    </row>
    <row r="1031" spans="1:4" s="1" customFormat="1" ht="34.5" customHeight="1">
      <c r="A1031" s="4">
        <v>1029</v>
      </c>
      <c r="B1031" s="4" t="str">
        <f>"3696202201230901386589"</f>
        <v>3696202201230901386589</v>
      </c>
      <c r="C1031" s="4" t="str">
        <f>"黄小丽"</f>
        <v>黄小丽</v>
      </c>
      <c r="D1031" s="4"/>
    </row>
    <row r="1032" spans="1:4" s="1" customFormat="1" ht="34.5" customHeight="1">
      <c r="A1032" s="4">
        <v>1030</v>
      </c>
      <c r="B1032" s="4" t="str">
        <f>"3696202201231027326645"</f>
        <v>3696202201231027326645</v>
      </c>
      <c r="C1032" s="4" t="str">
        <f>"王永亮"</f>
        <v>王永亮</v>
      </c>
      <c r="D1032" s="4"/>
    </row>
    <row r="1033" spans="1:4" s="1" customFormat="1" ht="34.5" customHeight="1">
      <c r="A1033" s="4">
        <v>1031</v>
      </c>
      <c r="B1033" s="4" t="str">
        <f>"3696202201231106396676"</f>
        <v>3696202201231106396676</v>
      </c>
      <c r="C1033" s="4" t="str">
        <f>"李荣昌"</f>
        <v>李荣昌</v>
      </c>
      <c r="D1033" s="4"/>
    </row>
    <row r="1034" spans="1:4" s="1" customFormat="1" ht="34.5" customHeight="1">
      <c r="A1034" s="4">
        <v>1032</v>
      </c>
      <c r="B1034" s="4" t="str">
        <f>"3696202201231110406678"</f>
        <v>3696202201231110406678</v>
      </c>
      <c r="C1034" s="4" t="str">
        <f>"陈钰焕"</f>
        <v>陈钰焕</v>
      </c>
      <c r="D1034" s="4"/>
    </row>
    <row r="1035" spans="1:4" s="1" customFormat="1" ht="34.5" customHeight="1">
      <c r="A1035" s="4">
        <v>1033</v>
      </c>
      <c r="B1035" s="4" t="str">
        <f>"3696202201231404146815"</f>
        <v>3696202201231404146815</v>
      </c>
      <c r="C1035" s="4" t="str">
        <f>"陈静"</f>
        <v>陈静</v>
      </c>
      <c r="D1035" s="4"/>
    </row>
    <row r="1036" spans="1:4" s="1" customFormat="1" ht="34.5" customHeight="1">
      <c r="A1036" s="4">
        <v>1034</v>
      </c>
      <c r="B1036" s="4" t="str">
        <f>"3696202201231424586836"</f>
        <v>3696202201231424586836</v>
      </c>
      <c r="C1036" s="4" t="str">
        <f>"吴艾银"</f>
        <v>吴艾银</v>
      </c>
      <c r="D1036" s="4"/>
    </row>
    <row r="1037" spans="1:4" s="1" customFormat="1" ht="34.5" customHeight="1">
      <c r="A1037" s="4">
        <v>1035</v>
      </c>
      <c r="B1037" s="4" t="str">
        <f>"3696202201231425576838"</f>
        <v>3696202201231425576838</v>
      </c>
      <c r="C1037" s="4" t="str">
        <f>"钱澄"</f>
        <v>钱澄</v>
      </c>
      <c r="D1037" s="4"/>
    </row>
    <row r="1038" spans="1:4" s="1" customFormat="1" ht="34.5" customHeight="1">
      <c r="A1038" s="4">
        <v>1036</v>
      </c>
      <c r="B1038" s="4" t="str">
        <f>"3696202201231727116960"</f>
        <v>3696202201231727116960</v>
      </c>
      <c r="C1038" s="4" t="str">
        <f>"王升杰"</f>
        <v>王升杰</v>
      </c>
      <c r="D1038" s="4"/>
    </row>
    <row r="1039" spans="1:4" s="1" customFormat="1" ht="34.5" customHeight="1">
      <c r="A1039" s="4">
        <v>1037</v>
      </c>
      <c r="B1039" s="4" t="str">
        <f>"3696202201232120367111"</f>
        <v>3696202201232120367111</v>
      </c>
      <c r="C1039" s="4" t="str">
        <f>"王梅"</f>
        <v>王梅</v>
      </c>
      <c r="D1039" s="4"/>
    </row>
    <row r="1040" spans="1:4" s="1" customFormat="1" ht="34.5" customHeight="1">
      <c r="A1040" s="4">
        <v>1038</v>
      </c>
      <c r="B1040" s="4" t="str">
        <f>"3696202201232303227191"</f>
        <v>3696202201232303227191</v>
      </c>
      <c r="C1040" s="4" t="str">
        <f>"王国安"</f>
        <v>王国安</v>
      </c>
      <c r="D1040" s="4"/>
    </row>
    <row r="1041" spans="1:4" s="1" customFormat="1" ht="34.5" customHeight="1">
      <c r="A1041" s="4">
        <v>1039</v>
      </c>
      <c r="B1041" s="4" t="str">
        <f>"3696202201240938307741"</f>
        <v>3696202201240938307741</v>
      </c>
      <c r="C1041" s="4" t="str">
        <f>"林觉阳"</f>
        <v>林觉阳</v>
      </c>
      <c r="D1041" s="4"/>
    </row>
    <row r="1042" spans="1:4" s="1" customFormat="1" ht="34.5" customHeight="1">
      <c r="A1042" s="4">
        <v>1040</v>
      </c>
      <c r="B1042" s="4" t="str">
        <f>"3696202201240944297789"</f>
        <v>3696202201240944297789</v>
      </c>
      <c r="C1042" s="4" t="str">
        <f>"刘丹芸"</f>
        <v>刘丹芸</v>
      </c>
      <c r="D1042" s="4"/>
    </row>
    <row r="1043" spans="1:4" s="1" customFormat="1" ht="34.5" customHeight="1">
      <c r="A1043" s="4">
        <v>1041</v>
      </c>
      <c r="B1043" s="4" t="str">
        <f>"3696202201240947097802"</f>
        <v>3696202201240947097802</v>
      </c>
      <c r="C1043" s="4" t="str">
        <f>"符叶荷"</f>
        <v>符叶荷</v>
      </c>
      <c r="D1043" s="4"/>
    </row>
    <row r="1044" spans="1:4" s="1" customFormat="1" ht="34.5" customHeight="1">
      <c r="A1044" s="4">
        <v>1042</v>
      </c>
      <c r="B1044" s="4" t="str">
        <f>"3696202201241023358070"</f>
        <v>3696202201241023358070</v>
      </c>
      <c r="C1044" s="4" t="str">
        <f>"高林鲜"</f>
        <v>高林鲜</v>
      </c>
      <c r="D1044" s="4"/>
    </row>
    <row r="1045" spans="1:4" s="1" customFormat="1" ht="34.5" customHeight="1">
      <c r="A1045" s="4">
        <v>1043</v>
      </c>
      <c r="B1045" s="4" t="str">
        <f>"3696202201241040518206"</f>
        <v>3696202201241040518206</v>
      </c>
      <c r="C1045" s="4" t="str">
        <f>"时佳勇"</f>
        <v>时佳勇</v>
      </c>
      <c r="D1045" s="4"/>
    </row>
    <row r="1046" spans="1:4" s="1" customFormat="1" ht="34.5" customHeight="1">
      <c r="A1046" s="4">
        <v>1044</v>
      </c>
      <c r="B1046" s="4" t="str">
        <f>"3696202201241041258211"</f>
        <v>3696202201241041258211</v>
      </c>
      <c r="C1046" s="4" t="str">
        <f>"覃乙伦"</f>
        <v>覃乙伦</v>
      </c>
      <c r="D1046" s="4"/>
    </row>
    <row r="1047" spans="1:4" s="1" customFormat="1" ht="34.5" customHeight="1">
      <c r="A1047" s="4">
        <v>1045</v>
      </c>
      <c r="B1047" s="4" t="str">
        <f>"3696202201241056418326"</f>
        <v>3696202201241056418326</v>
      </c>
      <c r="C1047" s="4" t="str">
        <f>"刘亚之"</f>
        <v>刘亚之</v>
      </c>
      <c r="D1047" s="4"/>
    </row>
    <row r="1048" spans="1:4" s="1" customFormat="1" ht="34.5" customHeight="1">
      <c r="A1048" s="4">
        <v>1046</v>
      </c>
      <c r="B1048" s="4" t="str">
        <f>"3696202201241106558387"</f>
        <v>3696202201241106558387</v>
      </c>
      <c r="C1048" s="4" t="str">
        <f>"陈娜"</f>
        <v>陈娜</v>
      </c>
      <c r="D1048" s="4"/>
    </row>
    <row r="1049" spans="1:4" s="1" customFormat="1" ht="34.5" customHeight="1">
      <c r="A1049" s="4">
        <v>1047</v>
      </c>
      <c r="B1049" s="4" t="str">
        <f>"3696202201241112428433"</f>
        <v>3696202201241112428433</v>
      </c>
      <c r="C1049" s="4" t="str">
        <f>"陈光潭"</f>
        <v>陈光潭</v>
      </c>
      <c r="D1049" s="4"/>
    </row>
    <row r="1050" spans="1:4" s="1" customFormat="1" ht="34.5" customHeight="1">
      <c r="A1050" s="4">
        <v>1048</v>
      </c>
      <c r="B1050" s="4" t="str">
        <f>"3696202201241336389072"</f>
        <v>3696202201241336389072</v>
      </c>
      <c r="C1050" s="4" t="str">
        <f>"冯海玉"</f>
        <v>冯海玉</v>
      </c>
      <c r="D1050" s="4"/>
    </row>
    <row r="1051" spans="1:4" s="1" customFormat="1" ht="34.5" customHeight="1">
      <c r="A1051" s="4">
        <v>1049</v>
      </c>
      <c r="B1051" s="4" t="str">
        <f>"3696202201241456569298"</f>
        <v>3696202201241456569298</v>
      </c>
      <c r="C1051" s="4" t="str">
        <f>"高建玉"</f>
        <v>高建玉</v>
      </c>
      <c r="D1051" s="4"/>
    </row>
    <row r="1052" spans="1:4" s="1" customFormat="1" ht="34.5" customHeight="1">
      <c r="A1052" s="4">
        <v>1050</v>
      </c>
      <c r="B1052" s="4" t="str">
        <f>"3696202201241633349676"</f>
        <v>3696202201241633349676</v>
      </c>
      <c r="C1052" s="4" t="str">
        <f>"柯俊婕"</f>
        <v>柯俊婕</v>
      </c>
      <c r="D1052" s="4"/>
    </row>
    <row r="1053" spans="1:4" s="1" customFormat="1" ht="34.5" customHeight="1">
      <c r="A1053" s="4">
        <v>1051</v>
      </c>
      <c r="B1053" s="4" t="str">
        <f>"3696202201241637149691"</f>
        <v>3696202201241637149691</v>
      </c>
      <c r="C1053" s="4" t="str">
        <f>"李颖"</f>
        <v>李颖</v>
      </c>
      <c r="D1053" s="4"/>
    </row>
    <row r="1054" spans="1:4" s="1" customFormat="1" ht="34.5" customHeight="1">
      <c r="A1054" s="4">
        <v>1052</v>
      </c>
      <c r="B1054" s="4" t="str">
        <f>"36962022012419111710106"</f>
        <v>36962022012419111710106</v>
      </c>
      <c r="C1054" s="4" t="str">
        <f>"符莉莎"</f>
        <v>符莉莎</v>
      </c>
      <c r="D1054" s="4"/>
    </row>
    <row r="1055" spans="1:4" s="1" customFormat="1" ht="34.5" customHeight="1">
      <c r="A1055" s="4">
        <v>1053</v>
      </c>
      <c r="B1055" s="4" t="str">
        <f>"36962022012421055810396"</f>
        <v>36962022012421055810396</v>
      </c>
      <c r="C1055" s="4" t="str">
        <f>"陈宇轩"</f>
        <v>陈宇轩</v>
      </c>
      <c r="D1055" s="4"/>
    </row>
    <row r="1056" spans="1:4" s="1" customFormat="1" ht="34.5" customHeight="1">
      <c r="A1056" s="4">
        <v>1054</v>
      </c>
      <c r="B1056" s="4" t="str">
        <f>"36962022012421321010472"</f>
        <v>36962022012421321010472</v>
      </c>
      <c r="C1056" s="4" t="str">
        <f>"王一颗"</f>
        <v>王一颗</v>
      </c>
      <c r="D1056" s="4"/>
    </row>
    <row r="1057" spans="1:4" s="1" customFormat="1" ht="34.5" customHeight="1">
      <c r="A1057" s="4">
        <v>1055</v>
      </c>
      <c r="B1057" s="4" t="str">
        <f>"36962022012423111510647"</f>
        <v>36962022012423111510647</v>
      </c>
      <c r="C1057" s="4" t="str">
        <f>"杨锋"</f>
        <v>杨锋</v>
      </c>
      <c r="D1057" s="4"/>
    </row>
    <row r="1058" spans="1:4" s="1" customFormat="1" ht="34.5" customHeight="1">
      <c r="A1058" s="4">
        <v>1056</v>
      </c>
      <c r="B1058" s="4" t="str">
        <f>"36962022012508411410782"</f>
        <v>36962022012508411410782</v>
      </c>
      <c r="C1058" s="4" t="str">
        <f>"刘静"</f>
        <v>刘静</v>
      </c>
      <c r="D1058" s="4"/>
    </row>
    <row r="1059" spans="1:4" s="1" customFormat="1" ht="34.5" customHeight="1">
      <c r="A1059" s="4">
        <v>1057</v>
      </c>
      <c r="B1059" s="4" t="str">
        <f>"36962022012509052510854"</f>
        <v>36962022012509052510854</v>
      </c>
      <c r="C1059" s="4" t="str">
        <f>"符丽云"</f>
        <v>符丽云</v>
      </c>
      <c r="D1059" s="4"/>
    </row>
    <row r="1060" spans="1:4" s="1" customFormat="1" ht="34.5" customHeight="1">
      <c r="A1060" s="4">
        <v>1058</v>
      </c>
      <c r="B1060" s="4" t="str">
        <f>"36962022012509261010900"</f>
        <v>36962022012509261010900</v>
      </c>
      <c r="C1060" s="4" t="str">
        <f>"吴争胜"</f>
        <v>吴争胜</v>
      </c>
      <c r="D1060" s="4"/>
    </row>
    <row r="1061" spans="1:4" s="1" customFormat="1" ht="34.5" customHeight="1">
      <c r="A1061" s="4">
        <v>1059</v>
      </c>
      <c r="B1061" s="4" t="str">
        <f>"36962022012509442810954"</f>
        <v>36962022012509442810954</v>
      </c>
      <c r="C1061" s="4" t="str">
        <f>"虞佳菲"</f>
        <v>虞佳菲</v>
      </c>
      <c r="D1061" s="4"/>
    </row>
    <row r="1062" spans="1:4" s="1" customFormat="1" ht="34.5" customHeight="1">
      <c r="A1062" s="4">
        <v>1060</v>
      </c>
      <c r="B1062" s="4" t="str">
        <f>"36962022012509514510981"</f>
        <v>36962022012509514510981</v>
      </c>
      <c r="C1062" s="4" t="str">
        <f>"林珍"</f>
        <v>林珍</v>
      </c>
      <c r="D1062" s="4"/>
    </row>
    <row r="1063" spans="1:4" s="1" customFormat="1" ht="34.5" customHeight="1">
      <c r="A1063" s="4">
        <v>1061</v>
      </c>
      <c r="B1063" s="4" t="str">
        <f>"36962022012509515210982"</f>
        <v>36962022012509515210982</v>
      </c>
      <c r="C1063" s="4" t="str">
        <f>"黄芹"</f>
        <v>黄芹</v>
      </c>
      <c r="D1063" s="4"/>
    </row>
    <row r="1064" spans="1:4" s="1" customFormat="1" ht="34.5" customHeight="1">
      <c r="A1064" s="4">
        <v>1062</v>
      </c>
      <c r="B1064" s="4" t="str">
        <f>"36962022012510013911009"</f>
        <v>36962022012510013911009</v>
      </c>
      <c r="C1064" s="4" t="str">
        <f>"蔡於旺"</f>
        <v>蔡於旺</v>
      </c>
      <c r="D1064" s="4"/>
    </row>
    <row r="1065" spans="1:4" s="1" customFormat="1" ht="34.5" customHeight="1">
      <c r="A1065" s="4">
        <v>1063</v>
      </c>
      <c r="B1065" s="4" t="str">
        <f>"36962022012510175311061"</f>
        <v>36962022012510175311061</v>
      </c>
      <c r="C1065" s="4" t="str">
        <f>"吴秀川"</f>
        <v>吴秀川</v>
      </c>
      <c r="D1065" s="4"/>
    </row>
    <row r="1066" spans="1:4" s="1" customFormat="1" ht="34.5" customHeight="1">
      <c r="A1066" s="4">
        <v>1064</v>
      </c>
      <c r="B1066" s="4" t="str">
        <f>"36962022012510580811195"</f>
        <v>36962022012510580811195</v>
      </c>
      <c r="C1066" s="4" t="str">
        <f>"陈颖"</f>
        <v>陈颖</v>
      </c>
      <c r="D1066" s="4"/>
    </row>
    <row r="1067" spans="1:4" s="1" customFormat="1" ht="34.5" customHeight="1">
      <c r="A1067" s="4">
        <v>1065</v>
      </c>
      <c r="B1067" s="4" t="str">
        <f>"36962022012510591411200"</f>
        <v>36962022012510591411200</v>
      </c>
      <c r="C1067" s="4" t="str">
        <f>"徐松富"</f>
        <v>徐松富</v>
      </c>
      <c r="D1067" s="4"/>
    </row>
    <row r="1068" spans="1:4" s="1" customFormat="1" ht="34.5" customHeight="1">
      <c r="A1068" s="4">
        <v>1066</v>
      </c>
      <c r="B1068" s="4" t="str">
        <f>"36962022012511454011316"</f>
        <v>36962022012511454011316</v>
      </c>
      <c r="C1068" s="4" t="str">
        <f>"周婕"</f>
        <v>周婕</v>
      </c>
      <c r="D1068" s="4"/>
    </row>
    <row r="1069" spans="1:4" s="1" customFormat="1" ht="34.5" customHeight="1">
      <c r="A1069" s="4">
        <v>1067</v>
      </c>
      <c r="B1069" s="4" t="str">
        <f>"36962022012514290711643"</f>
        <v>36962022012514290711643</v>
      </c>
      <c r="C1069" s="4" t="str">
        <f>"黄飞"</f>
        <v>黄飞</v>
      </c>
      <c r="D1069" s="4"/>
    </row>
    <row r="1070" spans="1:4" s="1" customFormat="1" ht="34.5" customHeight="1">
      <c r="A1070" s="4">
        <v>1068</v>
      </c>
      <c r="B1070" s="4" t="str">
        <f>"36962022012515365611817"</f>
        <v>36962022012515365611817</v>
      </c>
      <c r="C1070" s="4" t="str">
        <f>"朱颖"</f>
        <v>朱颖</v>
      </c>
      <c r="D1070" s="4"/>
    </row>
    <row r="1071" spans="1:4" s="1" customFormat="1" ht="34.5" customHeight="1">
      <c r="A1071" s="4">
        <v>1069</v>
      </c>
      <c r="B1071" s="4" t="str">
        <f>"36962022012515375711818"</f>
        <v>36962022012515375711818</v>
      </c>
      <c r="C1071" s="4" t="str">
        <f>"陈海丰"</f>
        <v>陈海丰</v>
      </c>
      <c r="D1071" s="4"/>
    </row>
    <row r="1072" spans="1:4" s="1" customFormat="1" ht="34.5" customHeight="1">
      <c r="A1072" s="4">
        <v>1070</v>
      </c>
      <c r="B1072" s="4" t="str">
        <f>"36962022012515444511839"</f>
        <v>36962022012515444511839</v>
      </c>
      <c r="C1072" s="4" t="str">
        <f>"吴祥燕"</f>
        <v>吴祥燕</v>
      </c>
      <c r="D1072" s="4"/>
    </row>
    <row r="1073" spans="1:4" s="1" customFormat="1" ht="34.5" customHeight="1">
      <c r="A1073" s="4">
        <v>1071</v>
      </c>
      <c r="B1073" s="4" t="str">
        <f>"36962022012515571111878"</f>
        <v>36962022012515571111878</v>
      </c>
      <c r="C1073" s="4" t="str">
        <f>"钟秋妍"</f>
        <v>钟秋妍</v>
      </c>
      <c r="D1073" s="4"/>
    </row>
    <row r="1074" spans="1:4" s="1" customFormat="1" ht="34.5" customHeight="1">
      <c r="A1074" s="4">
        <v>1072</v>
      </c>
      <c r="B1074" s="4" t="str">
        <f>"36962022012516114411922"</f>
        <v>36962022012516114411922</v>
      </c>
      <c r="C1074" s="4" t="str">
        <f>"张晶"</f>
        <v>张晶</v>
      </c>
      <c r="D1074" s="4"/>
    </row>
    <row r="1075" spans="1:4" s="1" customFormat="1" ht="34.5" customHeight="1">
      <c r="A1075" s="4">
        <v>1073</v>
      </c>
      <c r="B1075" s="4" t="str">
        <f>"36962022012516242011953"</f>
        <v>36962022012516242011953</v>
      </c>
      <c r="C1075" s="4" t="str">
        <f>"王宁"</f>
        <v>王宁</v>
      </c>
      <c r="D1075" s="4"/>
    </row>
    <row r="1076" spans="1:4" s="1" customFormat="1" ht="34.5" customHeight="1">
      <c r="A1076" s="4">
        <v>1074</v>
      </c>
      <c r="B1076" s="4" t="str">
        <f>"36962022012516481312020"</f>
        <v>36962022012516481312020</v>
      </c>
      <c r="C1076" s="4" t="str">
        <f>"刘白羽"</f>
        <v>刘白羽</v>
      </c>
      <c r="D1076" s="4"/>
    </row>
    <row r="1077" spans="1:4" s="1" customFormat="1" ht="34.5" customHeight="1">
      <c r="A1077" s="4">
        <v>1075</v>
      </c>
      <c r="B1077" s="4" t="str">
        <f>"36962022012517172812087"</f>
        <v>36962022012517172812087</v>
      </c>
      <c r="C1077" s="4" t="str">
        <f>"陈雅婷"</f>
        <v>陈雅婷</v>
      </c>
      <c r="D1077" s="4"/>
    </row>
    <row r="1078" spans="1:4" s="1" customFormat="1" ht="34.5" customHeight="1">
      <c r="A1078" s="4">
        <v>1076</v>
      </c>
      <c r="B1078" s="4" t="str">
        <f>"36962022012518031212172"</f>
        <v>36962022012518031212172</v>
      </c>
      <c r="C1078" s="4" t="str">
        <f>"黎思华"</f>
        <v>黎思华</v>
      </c>
      <c r="D1078" s="4"/>
    </row>
    <row r="1079" spans="1:4" s="1" customFormat="1" ht="34.5" customHeight="1">
      <c r="A1079" s="4">
        <v>1077</v>
      </c>
      <c r="B1079" s="4" t="str">
        <f>"36962022012519292812321"</f>
        <v>36962022012519292812321</v>
      </c>
      <c r="C1079" s="4" t="str">
        <f>"林杰丹"</f>
        <v>林杰丹</v>
      </c>
      <c r="D1079" s="4"/>
    </row>
    <row r="1080" spans="1:4" s="1" customFormat="1" ht="34.5" customHeight="1">
      <c r="A1080" s="4">
        <v>1078</v>
      </c>
      <c r="B1080" s="4" t="str">
        <f>"36962022012609242412983"</f>
        <v>36962022012609242412983</v>
      </c>
      <c r="C1080" s="4" t="str">
        <f>"徐慧霓"</f>
        <v>徐慧霓</v>
      </c>
      <c r="D1080" s="4"/>
    </row>
    <row r="1081" spans="1:4" s="1" customFormat="1" ht="34.5" customHeight="1">
      <c r="A1081" s="4">
        <v>1079</v>
      </c>
      <c r="B1081" s="4" t="str">
        <f>"36962022012609492813052"</f>
        <v>36962022012609492813052</v>
      </c>
      <c r="C1081" s="4" t="str">
        <f>"冼欣欣"</f>
        <v>冼欣欣</v>
      </c>
      <c r="D1081" s="4"/>
    </row>
    <row r="1082" spans="1:4" s="1" customFormat="1" ht="34.5" customHeight="1">
      <c r="A1082" s="4">
        <v>1080</v>
      </c>
      <c r="B1082" s="4" t="str">
        <f>"36962022012610021413103"</f>
        <v>36962022012610021413103</v>
      </c>
      <c r="C1082" s="4" t="str">
        <f>"符碧娟"</f>
        <v>符碧娟</v>
      </c>
      <c r="D1082" s="4"/>
    </row>
    <row r="1083" spans="1:4" s="1" customFormat="1" ht="34.5" customHeight="1">
      <c r="A1083" s="4">
        <v>1081</v>
      </c>
      <c r="B1083" s="4" t="str">
        <f>"36962022012610163013153"</f>
        <v>36962022012610163013153</v>
      </c>
      <c r="C1083" s="4" t="str">
        <f>"陈泽苑"</f>
        <v>陈泽苑</v>
      </c>
      <c r="D1083" s="4"/>
    </row>
    <row r="1084" spans="1:4" s="1" customFormat="1" ht="34.5" customHeight="1">
      <c r="A1084" s="4">
        <v>1082</v>
      </c>
      <c r="B1084" s="4" t="str">
        <f>"36962022012610321913220"</f>
        <v>36962022012610321913220</v>
      </c>
      <c r="C1084" s="4" t="str">
        <f>"朱树华"</f>
        <v>朱树华</v>
      </c>
      <c r="D1084" s="4"/>
    </row>
    <row r="1085" spans="1:4" s="1" customFormat="1" ht="34.5" customHeight="1">
      <c r="A1085" s="4">
        <v>1083</v>
      </c>
      <c r="B1085" s="4" t="str">
        <f>"36962022012616301414239"</f>
        <v>36962022012616301414239</v>
      </c>
      <c r="C1085" s="4" t="str">
        <f>"曾媛"</f>
        <v>曾媛</v>
      </c>
      <c r="D1085" s="4"/>
    </row>
    <row r="1086" spans="1:4" s="1" customFormat="1" ht="34.5" customHeight="1">
      <c r="A1086" s="4">
        <v>1084</v>
      </c>
      <c r="B1086" s="4" t="str">
        <f>"36962022012616382514265"</f>
        <v>36962022012616382514265</v>
      </c>
      <c r="C1086" s="4" t="str">
        <f>"符蓉"</f>
        <v>符蓉</v>
      </c>
      <c r="D1086" s="4"/>
    </row>
    <row r="1087" spans="1:4" s="1" customFormat="1" ht="34.5" customHeight="1">
      <c r="A1087" s="4">
        <v>1085</v>
      </c>
      <c r="B1087" s="4" t="str">
        <f>"36962022012616463114291"</f>
        <v>36962022012616463114291</v>
      </c>
      <c r="C1087" s="4" t="str">
        <f>"房婕"</f>
        <v>房婕</v>
      </c>
      <c r="D1087" s="4"/>
    </row>
    <row r="1088" spans="1:4" s="1" customFormat="1" ht="34.5" customHeight="1">
      <c r="A1088" s="4">
        <v>1086</v>
      </c>
      <c r="B1088" s="4" t="str">
        <f>"36962022012618054614358"</f>
        <v>36962022012618054614358</v>
      </c>
      <c r="C1088" s="4" t="str">
        <f>"郑惠"</f>
        <v>郑惠</v>
      </c>
      <c r="D1088" s="4"/>
    </row>
    <row r="1089" spans="1:4" s="1" customFormat="1" ht="34.5" customHeight="1">
      <c r="A1089" s="4">
        <v>1087</v>
      </c>
      <c r="B1089" s="4" t="str">
        <f>"36962022012619200914397"</f>
        <v>36962022012619200914397</v>
      </c>
      <c r="C1089" s="4" t="str">
        <f>"罗伶"</f>
        <v>罗伶</v>
      </c>
      <c r="D1089" s="4"/>
    </row>
    <row r="1090" spans="1:4" s="1" customFormat="1" ht="34.5" customHeight="1">
      <c r="A1090" s="4">
        <v>1088</v>
      </c>
      <c r="B1090" s="4" t="str">
        <f>"36962022012621033714449"</f>
        <v>36962022012621033714449</v>
      </c>
      <c r="C1090" s="4" t="str">
        <f>"徐锦明"</f>
        <v>徐锦明</v>
      </c>
      <c r="D1090" s="4"/>
    </row>
    <row r="1091" spans="1:4" s="1" customFormat="1" ht="34.5" customHeight="1">
      <c r="A1091" s="4">
        <v>1089</v>
      </c>
      <c r="B1091" s="4" t="str">
        <f>"36962022012623400414550"</f>
        <v>36962022012623400414550</v>
      </c>
      <c r="C1091" s="4" t="str">
        <f>"李正芳"</f>
        <v>李正芳</v>
      </c>
      <c r="D1091" s="4"/>
    </row>
    <row r="1092" spans="1:4" s="1" customFormat="1" ht="34.5" customHeight="1">
      <c r="A1092" s="4">
        <v>1090</v>
      </c>
      <c r="B1092" s="4" t="str">
        <f>"36962022012623580614555"</f>
        <v>36962022012623580614555</v>
      </c>
      <c r="C1092" s="4" t="str">
        <f>"李玉娇"</f>
        <v>李玉娇</v>
      </c>
      <c r="D1092" s="4"/>
    </row>
    <row r="1093" spans="1:4" s="1" customFormat="1" ht="34.5" customHeight="1">
      <c r="A1093" s="4">
        <v>1091</v>
      </c>
      <c r="B1093" s="4" t="str">
        <f>"36962022012700320314566"</f>
        <v>36962022012700320314566</v>
      </c>
      <c r="C1093" s="4" t="str">
        <f>"黄位娇"</f>
        <v>黄位娇</v>
      </c>
      <c r="D1093" s="4"/>
    </row>
    <row r="1094" spans="1:4" s="1" customFormat="1" ht="34.5" customHeight="1">
      <c r="A1094" s="4">
        <v>1092</v>
      </c>
      <c r="B1094" s="4" t="str">
        <f>"36962022012709210414632"</f>
        <v>36962022012709210414632</v>
      </c>
      <c r="C1094" s="4" t="str">
        <f>"范秋君"</f>
        <v>范秋君</v>
      </c>
      <c r="D1094" s="4"/>
    </row>
    <row r="1095" spans="1:4" s="1" customFormat="1" ht="34.5" customHeight="1">
      <c r="A1095" s="4">
        <v>1093</v>
      </c>
      <c r="B1095" s="4" t="str">
        <f>"36962022012710021314690"</f>
        <v>36962022012710021314690</v>
      </c>
      <c r="C1095" s="4" t="str">
        <f>"文良青"</f>
        <v>文良青</v>
      </c>
      <c r="D1095" s="4"/>
    </row>
    <row r="1096" spans="1:4" s="1" customFormat="1" ht="34.5" customHeight="1">
      <c r="A1096" s="4">
        <v>1094</v>
      </c>
      <c r="B1096" s="4" t="str">
        <f>"36962022012710171014718"</f>
        <v>36962022012710171014718</v>
      </c>
      <c r="C1096" s="4" t="str">
        <f>"陈俊帆"</f>
        <v>陈俊帆</v>
      </c>
      <c r="D1096" s="4"/>
    </row>
    <row r="1097" spans="1:4" s="1" customFormat="1" ht="34.5" customHeight="1">
      <c r="A1097" s="4">
        <v>1095</v>
      </c>
      <c r="B1097" s="4" t="str">
        <f>"36962022012711284914797"</f>
        <v>36962022012711284914797</v>
      </c>
      <c r="C1097" s="4" t="str">
        <f>"周礼民"</f>
        <v>周礼民</v>
      </c>
      <c r="D1097" s="4"/>
    </row>
    <row r="1098" spans="1:4" s="1" customFormat="1" ht="34.5" customHeight="1">
      <c r="A1098" s="4">
        <v>1096</v>
      </c>
      <c r="B1098" s="4" t="str">
        <f>"36962022012712333814864"</f>
        <v>36962022012712333814864</v>
      </c>
      <c r="C1098" s="4" t="str">
        <f>"邢燕"</f>
        <v>邢燕</v>
      </c>
      <c r="D1098" s="4"/>
    </row>
    <row r="1099" spans="1:4" s="1" customFormat="1" ht="34.5" customHeight="1">
      <c r="A1099" s="4">
        <v>1097</v>
      </c>
      <c r="B1099" s="4" t="str">
        <f>"36962022012713420214922"</f>
        <v>36962022012713420214922</v>
      </c>
      <c r="C1099" s="4" t="str">
        <f>"陈隆正"</f>
        <v>陈隆正</v>
      </c>
      <c r="D1099" s="4"/>
    </row>
    <row r="1100" spans="1:4" s="1" customFormat="1" ht="34.5" customHeight="1">
      <c r="A1100" s="4">
        <v>1098</v>
      </c>
      <c r="B1100" s="4" t="str">
        <f>"36962022012714124314946"</f>
        <v>36962022012714124314946</v>
      </c>
      <c r="C1100" s="4" t="str">
        <f>"赵海妹"</f>
        <v>赵海妹</v>
      </c>
      <c r="D1100" s="4"/>
    </row>
    <row r="1101" spans="1:4" s="1" customFormat="1" ht="34.5" customHeight="1">
      <c r="A1101" s="4">
        <v>1099</v>
      </c>
      <c r="B1101" s="4" t="str">
        <f>"36962022012714203614958"</f>
        <v>36962022012714203614958</v>
      </c>
      <c r="C1101" s="4" t="str">
        <f>"蔡文谞"</f>
        <v>蔡文谞</v>
      </c>
      <c r="D1101" s="4"/>
    </row>
    <row r="1102" spans="1:4" s="1" customFormat="1" ht="34.5" customHeight="1">
      <c r="A1102" s="4">
        <v>1100</v>
      </c>
      <c r="B1102" s="4" t="str">
        <f>"36962022012715555415051"</f>
        <v>36962022012715555415051</v>
      </c>
      <c r="C1102" s="4" t="str">
        <f>"蓝永才"</f>
        <v>蓝永才</v>
      </c>
      <c r="D1102" s="4"/>
    </row>
    <row r="1103" spans="1:4" s="1" customFormat="1" ht="34.5" customHeight="1">
      <c r="A1103" s="4">
        <v>1101</v>
      </c>
      <c r="B1103" s="4" t="str">
        <f>"36962022012716151615078"</f>
        <v>36962022012716151615078</v>
      </c>
      <c r="C1103" s="4" t="str">
        <f>"罗丹"</f>
        <v>罗丹</v>
      </c>
      <c r="D1103" s="4"/>
    </row>
    <row r="1104" spans="1:4" s="1" customFormat="1" ht="34.5" customHeight="1">
      <c r="A1104" s="4">
        <v>1102</v>
      </c>
      <c r="B1104" s="4" t="str">
        <f>"36962022012716334215099"</f>
        <v>36962022012716334215099</v>
      </c>
      <c r="C1104" s="4" t="str">
        <f>"牛子俊"</f>
        <v>牛子俊</v>
      </c>
      <c r="D1104" s="4"/>
    </row>
    <row r="1105" spans="1:4" s="1" customFormat="1" ht="34.5" customHeight="1">
      <c r="A1105" s="4">
        <v>1103</v>
      </c>
      <c r="B1105" s="4" t="str">
        <f>"36962022012717242315158"</f>
        <v>36962022012717242315158</v>
      </c>
      <c r="C1105" s="4" t="str">
        <f>"王捷"</f>
        <v>王捷</v>
      </c>
      <c r="D1105" s="4"/>
    </row>
    <row r="1106" spans="1:4" s="1" customFormat="1" ht="34.5" customHeight="1">
      <c r="A1106" s="4">
        <v>1104</v>
      </c>
      <c r="B1106" s="4" t="str">
        <f>"36962022012718073915210"</f>
        <v>36962022012718073915210</v>
      </c>
      <c r="C1106" s="4" t="str">
        <f>"卓冬萍"</f>
        <v>卓冬萍</v>
      </c>
      <c r="D1106" s="4"/>
    </row>
    <row r="1107" spans="1:4" s="1" customFormat="1" ht="34.5" customHeight="1">
      <c r="A1107" s="4">
        <v>1105</v>
      </c>
      <c r="B1107" s="4" t="str">
        <f>"36962022012720384315358"</f>
        <v>36962022012720384315358</v>
      </c>
      <c r="C1107" s="4" t="str">
        <f>"王芳玉"</f>
        <v>王芳玉</v>
      </c>
      <c r="D1107" s="4"/>
    </row>
    <row r="1108" spans="1:4" s="1" customFormat="1" ht="34.5" customHeight="1">
      <c r="A1108" s="4">
        <v>1106</v>
      </c>
      <c r="B1108" s="4" t="str">
        <f>"36962022012721395915432"</f>
        <v>36962022012721395915432</v>
      </c>
      <c r="C1108" s="4" t="str">
        <f>"刘伟"</f>
        <v>刘伟</v>
      </c>
      <c r="D1108" s="4"/>
    </row>
    <row r="1109" spans="1:4" s="1" customFormat="1" ht="34.5" customHeight="1">
      <c r="A1109" s="4">
        <v>1107</v>
      </c>
      <c r="B1109" s="4" t="str">
        <f>"36962022012723234015530"</f>
        <v>36962022012723234015530</v>
      </c>
      <c r="C1109" s="4" t="str">
        <f>"吴昭伟"</f>
        <v>吴昭伟</v>
      </c>
      <c r="D1109" s="4"/>
    </row>
    <row r="1110" spans="1:4" s="1" customFormat="1" ht="34.5" customHeight="1">
      <c r="A1110" s="4">
        <v>1108</v>
      </c>
      <c r="B1110" s="4" t="str">
        <f>"36962022012723461815547"</f>
        <v>36962022012723461815547</v>
      </c>
      <c r="C1110" s="4" t="str">
        <f>"吴小托"</f>
        <v>吴小托</v>
      </c>
      <c r="D1110" s="4"/>
    </row>
    <row r="1111" spans="1:4" s="1" customFormat="1" ht="34.5" customHeight="1">
      <c r="A1111" s="4">
        <v>1109</v>
      </c>
      <c r="B1111" s="4" t="str">
        <f>"36962022012807462915594"</f>
        <v>36962022012807462915594</v>
      </c>
      <c r="C1111" s="4" t="str">
        <f>"王亚蕊"</f>
        <v>王亚蕊</v>
      </c>
      <c r="D1111" s="4"/>
    </row>
    <row r="1112" spans="1:4" s="1" customFormat="1" ht="34.5" customHeight="1">
      <c r="A1112" s="4">
        <v>1110</v>
      </c>
      <c r="B1112" s="4" t="str">
        <f>"36962022012809115515655"</f>
        <v>36962022012809115515655</v>
      </c>
      <c r="C1112" s="4" t="str">
        <f>"林菁"</f>
        <v>林菁</v>
      </c>
      <c r="D1112" s="4"/>
    </row>
    <row r="1113" spans="1:4" s="1" customFormat="1" ht="34.5" customHeight="1">
      <c r="A1113" s="4">
        <v>1111</v>
      </c>
      <c r="B1113" s="4" t="str">
        <f>"36962022012809385215675"</f>
        <v>36962022012809385215675</v>
      </c>
      <c r="C1113" s="4" t="str">
        <f>"王丽莹"</f>
        <v>王丽莹</v>
      </c>
      <c r="D1113" s="4"/>
    </row>
    <row r="1114" spans="1:4" s="1" customFormat="1" ht="34.5" customHeight="1">
      <c r="A1114" s="4">
        <v>1112</v>
      </c>
      <c r="B1114" s="4" t="str">
        <f>"36962022012810393915751"</f>
        <v>36962022012810393915751</v>
      </c>
      <c r="C1114" s="4" t="str">
        <f>"范馨键"</f>
        <v>范馨键</v>
      </c>
      <c r="D1114" s="4"/>
    </row>
    <row r="1115" spans="1:4" s="1" customFormat="1" ht="34.5" customHeight="1">
      <c r="A1115" s="4">
        <v>1113</v>
      </c>
      <c r="B1115" s="4" t="str">
        <f>"36962022012810530515776"</f>
        <v>36962022012810530515776</v>
      </c>
      <c r="C1115" s="4" t="str">
        <f>"李银"</f>
        <v>李银</v>
      </c>
      <c r="D1115" s="4"/>
    </row>
    <row r="1116" spans="1:4" s="1" customFormat="1" ht="34.5" customHeight="1">
      <c r="A1116" s="4">
        <v>1114</v>
      </c>
      <c r="B1116" s="4" t="str">
        <f>"36962022012811110815795"</f>
        <v>36962022012811110815795</v>
      </c>
      <c r="C1116" s="4" t="str">
        <f>"王慧娟"</f>
        <v>王慧娟</v>
      </c>
      <c r="D1116" s="4"/>
    </row>
    <row r="1117" spans="1:4" s="1" customFormat="1" ht="34.5" customHeight="1">
      <c r="A1117" s="4">
        <v>1115</v>
      </c>
      <c r="B1117" s="4" t="str">
        <f>"36962022012811284415814"</f>
        <v>36962022012811284415814</v>
      </c>
      <c r="C1117" s="4" t="str">
        <f>"郭文珍"</f>
        <v>郭文珍</v>
      </c>
      <c r="D1117" s="4"/>
    </row>
    <row r="1118" spans="1:4" s="1" customFormat="1" ht="34.5" customHeight="1">
      <c r="A1118" s="4">
        <v>1116</v>
      </c>
      <c r="B1118" s="4" t="str">
        <f>"36962022012811343015822"</f>
        <v>36962022012811343015822</v>
      </c>
      <c r="C1118" s="4" t="str">
        <f>"麦嘉丽"</f>
        <v>麦嘉丽</v>
      </c>
      <c r="D1118" s="4"/>
    </row>
    <row r="1119" spans="1:4" s="1" customFormat="1" ht="34.5" customHeight="1">
      <c r="A1119" s="4">
        <v>1117</v>
      </c>
      <c r="B1119" s="4" t="str">
        <f>"3696202201220817495388"</f>
        <v>3696202201220817495388</v>
      </c>
      <c r="C1119" s="4" t="str">
        <f>"陈琳"</f>
        <v>陈琳</v>
      </c>
      <c r="D1119" s="4"/>
    </row>
    <row r="1120" spans="1:4" s="1" customFormat="1" ht="34.5" customHeight="1">
      <c r="A1120" s="4">
        <v>1118</v>
      </c>
      <c r="B1120" s="4" t="str">
        <f>"3696202201221026035645"</f>
        <v>3696202201221026035645</v>
      </c>
      <c r="C1120" s="4" t="str">
        <f>"陈泱"</f>
        <v>陈泱</v>
      </c>
      <c r="D1120" s="4"/>
    </row>
    <row r="1121" spans="1:4" s="1" customFormat="1" ht="34.5" customHeight="1">
      <c r="A1121" s="4">
        <v>1119</v>
      </c>
      <c r="B1121" s="4" t="str">
        <f>"3696202201221030255655"</f>
        <v>3696202201221030255655</v>
      </c>
      <c r="C1121" s="4" t="str">
        <f>"林娇"</f>
        <v>林娇</v>
      </c>
      <c r="D1121" s="4"/>
    </row>
    <row r="1122" spans="1:4" s="1" customFormat="1" ht="34.5" customHeight="1">
      <c r="A1122" s="4">
        <v>1120</v>
      </c>
      <c r="B1122" s="4" t="str">
        <f>"3696202201221030315656"</f>
        <v>3696202201221030315656</v>
      </c>
      <c r="C1122" s="4" t="str">
        <f>"吴祝铭"</f>
        <v>吴祝铭</v>
      </c>
      <c r="D1122" s="4"/>
    </row>
    <row r="1123" spans="1:4" s="1" customFormat="1" ht="34.5" customHeight="1">
      <c r="A1123" s="4">
        <v>1121</v>
      </c>
      <c r="B1123" s="4" t="str">
        <f>"3696202201221052045712"</f>
        <v>3696202201221052045712</v>
      </c>
      <c r="C1123" s="4" t="str">
        <f>"黄慧亮"</f>
        <v>黄慧亮</v>
      </c>
      <c r="D1123" s="4"/>
    </row>
    <row r="1124" spans="1:4" s="1" customFormat="1" ht="34.5" customHeight="1">
      <c r="A1124" s="4">
        <v>1122</v>
      </c>
      <c r="B1124" s="4" t="str">
        <f>"3696202201221108105751"</f>
        <v>3696202201221108105751</v>
      </c>
      <c r="C1124" s="4" t="str">
        <f>"庞小晴"</f>
        <v>庞小晴</v>
      </c>
      <c r="D1124" s="4"/>
    </row>
    <row r="1125" spans="1:4" s="1" customFormat="1" ht="34.5" customHeight="1">
      <c r="A1125" s="4">
        <v>1123</v>
      </c>
      <c r="B1125" s="4" t="str">
        <f>"3696202201221301285915"</f>
        <v>3696202201221301285915</v>
      </c>
      <c r="C1125" s="4" t="str">
        <f>"钟怡斐"</f>
        <v>钟怡斐</v>
      </c>
      <c r="D1125" s="4"/>
    </row>
    <row r="1126" spans="1:4" s="1" customFormat="1" ht="34.5" customHeight="1">
      <c r="A1126" s="4">
        <v>1124</v>
      </c>
      <c r="B1126" s="4" t="str">
        <f>"3696202201221429026030"</f>
        <v>3696202201221429026030</v>
      </c>
      <c r="C1126" s="4" t="str">
        <f>"文跃"</f>
        <v>文跃</v>
      </c>
      <c r="D1126" s="4"/>
    </row>
    <row r="1127" spans="1:4" s="1" customFormat="1" ht="34.5" customHeight="1">
      <c r="A1127" s="4">
        <v>1125</v>
      </c>
      <c r="B1127" s="4" t="str">
        <f>"3696202201222111406437"</f>
        <v>3696202201222111406437</v>
      </c>
      <c r="C1127" s="4" t="str">
        <f>"邢佳佳"</f>
        <v>邢佳佳</v>
      </c>
      <c r="D1127" s="4"/>
    </row>
    <row r="1128" spans="1:4" s="1" customFormat="1" ht="34.5" customHeight="1">
      <c r="A1128" s="4">
        <v>1126</v>
      </c>
      <c r="B1128" s="4" t="str">
        <f>"3696202201230547296568"</f>
        <v>3696202201230547296568</v>
      </c>
      <c r="C1128" s="4" t="str">
        <f>"黄美姿"</f>
        <v>黄美姿</v>
      </c>
      <c r="D1128" s="4"/>
    </row>
    <row r="1129" spans="1:4" s="1" customFormat="1" ht="34.5" customHeight="1">
      <c r="A1129" s="4">
        <v>1127</v>
      </c>
      <c r="B1129" s="4" t="str">
        <f>"3696202201230852426586"</f>
        <v>3696202201230852426586</v>
      </c>
      <c r="C1129" s="4" t="str">
        <f>"黄羽珊"</f>
        <v>黄羽珊</v>
      </c>
      <c r="D1129" s="4"/>
    </row>
    <row r="1130" spans="1:4" s="1" customFormat="1" ht="34.5" customHeight="1">
      <c r="A1130" s="4">
        <v>1128</v>
      </c>
      <c r="B1130" s="4" t="str">
        <f>"3696202201231011496625"</f>
        <v>3696202201231011496625</v>
      </c>
      <c r="C1130" s="4" t="str">
        <f>"盘玥"</f>
        <v>盘玥</v>
      </c>
      <c r="D1130" s="4"/>
    </row>
    <row r="1131" spans="1:4" s="1" customFormat="1" ht="34.5" customHeight="1">
      <c r="A1131" s="4">
        <v>1129</v>
      </c>
      <c r="B1131" s="4" t="str">
        <f>"3696202201231019086637"</f>
        <v>3696202201231019086637</v>
      </c>
      <c r="C1131" s="4" t="str">
        <f>"文云妃"</f>
        <v>文云妃</v>
      </c>
      <c r="D1131" s="4"/>
    </row>
    <row r="1132" spans="1:4" s="1" customFormat="1" ht="34.5" customHeight="1">
      <c r="A1132" s="4">
        <v>1130</v>
      </c>
      <c r="B1132" s="4" t="str">
        <f>"3696202201240827517317"</f>
        <v>3696202201240827517317</v>
      </c>
      <c r="C1132" s="4" t="str">
        <f>"王伶凤"</f>
        <v>王伶凤</v>
      </c>
      <c r="D1132" s="4"/>
    </row>
    <row r="1133" spans="1:4" s="1" customFormat="1" ht="34.5" customHeight="1">
      <c r="A1133" s="4">
        <v>1131</v>
      </c>
      <c r="B1133" s="4" t="str">
        <f>"3696202201240849477417"</f>
        <v>3696202201240849477417</v>
      </c>
      <c r="C1133" s="4" t="str">
        <f>"吉亚球"</f>
        <v>吉亚球</v>
      </c>
      <c r="D1133" s="4"/>
    </row>
    <row r="1134" spans="1:4" s="1" customFormat="1" ht="34.5" customHeight="1">
      <c r="A1134" s="4">
        <v>1132</v>
      </c>
      <c r="B1134" s="4" t="str">
        <f>"3696202201240851057421"</f>
        <v>3696202201240851057421</v>
      </c>
      <c r="C1134" s="4" t="str">
        <f>"符玫"</f>
        <v>符玫</v>
      </c>
      <c r="D1134" s="4"/>
    </row>
    <row r="1135" spans="1:4" s="1" customFormat="1" ht="34.5" customHeight="1">
      <c r="A1135" s="4">
        <v>1133</v>
      </c>
      <c r="B1135" s="4" t="str">
        <f>"3696202201240954287857"</f>
        <v>3696202201240954287857</v>
      </c>
      <c r="C1135" s="4" t="str">
        <f>"李家慧"</f>
        <v>李家慧</v>
      </c>
      <c r="D1135" s="4"/>
    </row>
    <row r="1136" spans="1:4" s="1" customFormat="1" ht="34.5" customHeight="1">
      <c r="A1136" s="4">
        <v>1134</v>
      </c>
      <c r="B1136" s="4" t="str">
        <f>"3696202201241019478038"</f>
        <v>3696202201241019478038</v>
      </c>
      <c r="C1136" s="4" t="str">
        <f>"张燕慧"</f>
        <v>张燕慧</v>
      </c>
      <c r="D1136" s="4"/>
    </row>
    <row r="1137" spans="1:4" s="1" customFormat="1" ht="34.5" customHeight="1">
      <c r="A1137" s="4">
        <v>1135</v>
      </c>
      <c r="B1137" s="4" t="str">
        <f>"3696202201241036198170"</f>
        <v>3696202201241036198170</v>
      </c>
      <c r="C1137" s="4" t="str">
        <f>"黄海如"</f>
        <v>黄海如</v>
      </c>
      <c r="D1137" s="4"/>
    </row>
    <row r="1138" spans="1:4" s="1" customFormat="1" ht="34.5" customHeight="1">
      <c r="A1138" s="4">
        <v>1136</v>
      </c>
      <c r="B1138" s="4" t="str">
        <f>"3696202201241133018546"</f>
        <v>3696202201241133018546</v>
      </c>
      <c r="C1138" s="4" t="str">
        <f>"杨武"</f>
        <v>杨武</v>
      </c>
      <c r="D1138" s="4"/>
    </row>
    <row r="1139" spans="1:4" s="1" customFormat="1" ht="34.5" customHeight="1">
      <c r="A1139" s="4">
        <v>1137</v>
      </c>
      <c r="B1139" s="4" t="str">
        <f>"3696202201241710109800"</f>
        <v>3696202201241710109800</v>
      </c>
      <c r="C1139" s="4" t="str">
        <f>"刘忆恒"</f>
        <v>刘忆恒</v>
      </c>
      <c r="D1139" s="4"/>
    </row>
    <row r="1140" spans="1:4" s="1" customFormat="1" ht="34.5" customHeight="1">
      <c r="A1140" s="4">
        <v>1138</v>
      </c>
      <c r="B1140" s="4" t="str">
        <f>"3696202201241800099947"</f>
        <v>3696202201241800099947</v>
      </c>
      <c r="C1140" s="4" t="str">
        <f>"文世芬"</f>
        <v>文世芬</v>
      </c>
      <c r="D1140" s="4"/>
    </row>
    <row r="1141" spans="1:4" s="1" customFormat="1" ht="34.5" customHeight="1">
      <c r="A1141" s="4">
        <v>1139</v>
      </c>
      <c r="B1141" s="4" t="str">
        <f>"36962022012420510110355"</f>
        <v>36962022012420510110355</v>
      </c>
      <c r="C1141" s="4" t="str">
        <f>"许玉婷"</f>
        <v>许玉婷</v>
      </c>
      <c r="D1141" s="4"/>
    </row>
    <row r="1142" spans="1:4" s="1" customFormat="1" ht="34.5" customHeight="1">
      <c r="A1142" s="4">
        <v>1140</v>
      </c>
      <c r="B1142" s="4" t="str">
        <f>"36962022012510235311086"</f>
        <v>36962022012510235311086</v>
      </c>
      <c r="C1142" s="4" t="str">
        <f>"米叶翔"</f>
        <v>米叶翔</v>
      </c>
      <c r="D1142" s="4"/>
    </row>
    <row r="1143" spans="1:4" s="1" customFormat="1" ht="34.5" customHeight="1">
      <c r="A1143" s="4">
        <v>1141</v>
      </c>
      <c r="B1143" s="4" t="str">
        <f>"36962022012511230111269"</f>
        <v>36962022012511230111269</v>
      </c>
      <c r="C1143" s="4" t="str">
        <f>"卢俏慧"</f>
        <v>卢俏慧</v>
      </c>
      <c r="D1143" s="4"/>
    </row>
    <row r="1144" spans="1:4" s="1" customFormat="1" ht="34.5" customHeight="1">
      <c r="A1144" s="4">
        <v>1142</v>
      </c>
      <c r="B1144" s="4" t="str">
        <f>"36962022012512531111469"</f>
        <v>36962022012512531111469</v>
      </c>
      <c r="C1144" s="4" t="str">
        <f>"吉保臣"</f>
        <v>吉保臣</v>
      </c>
      <c r="D1144" s="4"/>
    </row>
    <row r="1145" spans="1:4" s="1" customFormat="1" ht="34.5" customHeight="1">
      <c r="A1145" s="4">
        <v>1143</v>
      </c>
      <c r="B1145" s="4" t="str">
        <f>"36962022012515162211765"</f>
        <v>36962022012515162211765</v>
      </c>
      <c r="C1145" s="4" t="str">
        <f>"王鼎"</f>
        <v>王鼎</v>
      </c>
      <c r="D1145" s="4"/>
    </row>
    <row r="1146" spans="1:4" s="1" customFormat="1" ht="34.5" customHeight="1">
      <c r="A1146" s="4">
        <v>1144</v>
      </c>
      <c r="B1146" s="4" t="str">
        <f>"36962022012516010511895"</f>
        <v>36962022012516010511895</v>
      </c>
      <c r="C1146" s="4" t="str">
        <f>"卓毛朝"</f>
        <v>卓毛朝</v>
      </c>
      <c r="D1146" s="4"/>
    </row>
    <row r="1147" spans="1:4" s="1" customFormat="1" ht="34.5" customHeight="1">
      <c r="A1147" s="4">
        <v>1145</v>
      </c>
      <c r="B1147" s="4" t="str">
        <f>"36962022012516172711937"</f>
        <v>36962022012516172711937</v>
      </c>
      <c r="C1147" s="4" t="str">
        <f>"王祎"</f>
        <v>王祎</v>
      </c>
      <c r="D1147" s="4"/>
    </row>
    <row r="1148" spans="1:4" s="1" customFormat="1" ht="34.5" customHeight="1">
      <c r="A1148" s="4">
        <v>1146</v>
      </c>
      <c r="B1148" s="4" t="str">
        <f>"36962022012609503413059"</f>
        <v>36962022012609503413059</v>
      </c>
      <c r="C1148" s="4" t="str">
        <f>"李艳婷"</f>
        <v>李艳婷</v>
      </c>
      <c r="D1148" s="4"/>
    </row>
    <row r="1149" spans="1:4" s="1" customFormat="1" ht="34.5" customHeight="1">
      <c r="A1149" s="4">
        <v>1147</v>
      </c>
      <c r="B1149" s="4" t="str">
        <f>"36962022012609520913066"</f>
        <v>36962022012609520913066</v>
      </c>
      <c r="C1149" s="4" t="str">
        <f>"王伟杰"</f>
        <v>王伟杰</v>
      </c>
      <c r="D1149" s="4"/>
    </row>
    <row r="1150" spans="1:4" s="1" customFormat="1" ht="34.5" customHeight="1">
      <c r="A1150" s="4">
        <v>1148</v>
      </c>
      <c r="B1150" s="4" t="str">
        <f>"36962022012617180014335"</f>
        <v>36962022012617180014335</v>
      </c>
      <c r="C1150" s="4" t="str">
        <f>"罗雅婷"</f>
        <v>罗雅婷</v>
      </c>
      <c r="D1150" s="4"/>
    </row>
    <row r="1151" spans="1:4" s="1" customFormat="1" ht="34.5" customHeight="1">
      <c r="A1151" s="4">
        <v>1149</v>
      </c>
      <c r="B1151" s="4" t="str">
        <f>"36962022012620542814445"</f>
        <v>36962022012620542814445</v>
      </c>
      <c r="C1151" s="4" t="str">
        <f>"王雪花"</f>
        <v>王雪花</v>
      </c>
      <c r="D1151" s="4"/>
    </row>
    <row r="1152" spans="1:4" s="1" customFormat="1" ht="34.5" customHeight="1">
      <c r="A1152" s="4">
        <v>1150</v>
      </c>
      <c r="B1152" s="4" t="str">
        <f>"36962022012621372114469"</f>
        <v>36962022012621372114469</v>
      </c>
      <c r="C1152" s="4" t="str">
        <f>"黄巧贤"</f>
        <v>黄巧贤</v>
      </c>
      <c r="D1152" s="4"/>
    </row>
    <row r="1153" spans="1:4" s="1" customFormat="1" ht="34.5" customHeight="1">
      <c r="A1153" s="4">
        <v>1151</v>
      </c>
      <c r="B1153" s="4" t="str">
        <f>"36962022012623172114543"</f>
        <v>36962022012623172114543</v>
      </c>
      <c r="C1153" s="4" t="str">
        <f>"彭颖"</f>
        <v>彭颖</v>
      </c>
      <c r="D1153" s="4"/>
    </row>
    <row r="1154" spans="1:4" s="1" customFormat="1" ht="34.5" customHeight="1">
      <c r="A1154" s="4">
        <v>1152</v>
      </c>
      <c r="B1154" s="4" t="str">
        <f>"36962022012700225814563"</f>
        <v>36962022012700225814563</v>
      </c>
      <c r="C1154" s="4" t="str">
        <f>"林劲昀"</f>
        <v>林劲昀</v>
      </c>
      <c r="D1154" s="4"/>
    </row>
    <row r="1155" spans="1:4" s="1" customFormat="1" ht="34.5" customHeight="1">
      <c r="A1155" s="4">
        <v>1153</v>
      </c>
      <c r="B1155" s="4" t="str">
        <f>"36962022012708271514593"</f>
        <v>36962022012708271514593</v>
      </c>
      <c r="C1155" s="4" t="str">
        <f>"卢桐"</f>
        <v>卢桐</v>
      </c>
      <c r="D1155" s="4"/>
    </row>
    <row r="1156" spans="1:4" s="1" customFormat="1" ht="34.5" customHeight="1">
      <c r="A1156" s="4">
        <v>1154</v>
      </c>
      <c r="B1156" s="4" t="str">
        <f>"36962022012709092214623"</f>
        <v>36962022012709092214623</v>
      </c>
      <c r="C1156" s="4" t="str">
        <f>"周亭亭"</f>
        <v>周亭亭</v>
      </c>
      <c r="D1156" s="4"/>
    </row>
    <row r="1157" spans="1:4" s="1" customFormat="1" ht="34.5" customHeight="1">
      <c r="A1157" s="4">
        <v>1155</v>
      </c>
      <c r="B1157" s="4" t="str">
        <f>"36962022012709421514663"</f>
        <v>36962022012709421514663</v>
      </c>
      <c r="C1157" s="4" t="str">
        <f>"黄玫"</f>
        <v>黄玫</v>
      </c>
      <c r="D1157" s="4"/>
    </row>
    <row r="1158" spans="1:4" s="1" customFormat="1" ht="34.5" customHeight="1">
      <c r="A1158" s="4">
        <v>1156</v>
      </c>
      <c r="B1158" s="4" t="str">
        <f>"36962022012710585714762"</f>
        <v>36962022012710585714762</v>
      </c>
      <c r="C1158" s="4" t="str">
        <f>"黎秋飘"</f>
        <v>黎秋飘</v>
      </c>
      <c r="D1158" s="4"/>
    </row>
    <row r="1159" spans="1:4" s="1" customFormat="1" ht="34.5" customHeight="1">
      <c r="A1159" s="4">
        <v>1157</v>
      </c>
      <c r="B1159" s="4" t="str">
        <f>"36962022012713514614932"</f>
        <v>36962022012713514614932</v>
      </c>
      <c r="C1159" s="4" t="str">
        <f>"王茹"</f>
        <v>王茹</v>
      </c>
      <c r="D1159" s="4"/>
    </row>
    <row r="1160" spans="1:4" s="1" customFormat="1" ht="34.5" customHeight="1">
      <c r="A1160" s="4">
        <v>1158</v>
      </c>
      <c r="B1160" s="4" t="str">
        <f>"36962022012714050314941"</f>
        <v>36962022012714050314941</v>
      </c>
      <c r="C1160" s="4" t="str">
        <f>"曾婷娜"</f>
        <v>曾婷娜</v>
      </c>
      <c r="D1160" s="4"/>
    </row>
    <row r="1161" spans="1:4" s="1" customFormat="1" ht="34.5" customHeight="1">
      <c r="A1161" s="4">
        <v>1159</v>
      </c>
      <c r="B1161" s="4" t="str">
        <f>"36962022012715081315007"</f>
        <v>36962022012715081315007</v>
      </c>
      <c r="C1161" s="4" t="str">
        <f>"邓翠琴"</f>
        <v>邓翠琴</v>
      </c>
      <c r="D1161" s="4"/>
    </row>
    <row r="1162" spans="1:4" s="1" customFormat="1" ht="34.5" customHeight="1">
      <c r="A1162" s="4">
        <v>1160</v>
      </c>
      <c r="B1162" s="4" t="str">
        <f>"36962022012715121415010"</f>
        <v>36962022012715121415010</v>
      </c>
      <c r="C1162" s="4" t="str">
        <f>"吉秋妍"</f>
        <v>吉秋妍</v>
      </c>
      <c r="D1162" s="4"/>
    </row>
    <row r="1163" spans="1:4" s="1" customFormat="1" ht="34.5" customHeight="1">
      <c r="A1163" s="4">
        <v>1161</v>
      </c>
      <c r="B1163" s="4" t="str">
        <f>"36962022012715282115023"</f>
        <v>36962022012715282115023</v>
      </c>
      <c r="C1163" s="4" t="str">
        <f>"黄家俊"</f>
        <v>黄家俊</v>
      </c>
      <c r="D1163" s="4"/>
    </row>
    <row r="1164" spans="1:4" s="1" customFormat="1" ht="34.5" customHeight="1">
      <c r="A1164" s="4">
        <v>1162</v>
      </c>
      <c r="B1164" s="4" t="str">
        <f>"36962022012715383515036"</f>
        <v>36962022012715383515036</v>
      </c>
      <c r="C1164" s="4" t="str">
        <f>"王僖莹"</f>
        <v>王僖莹</v>
      </c>
      <c r="D1164" s="4"/>
    </row>
    <row r="1165" spans="1:4" s="1" customFormat="1" ht="34.5" customHeight="1">
      <c r="A1165" s="4">
        <v>1163</v>
      </c>
      <c r="B1165" s="4" t="str">
        <f>"36962022012716092515070"</f>
        <v>36962022012716092515070</v>
      </c>
      <c r="C1165" s="4" t="str">
        <f>"刘美景"</f>
        <v>刘美景</v>
      </c>
      <c r="D1165" s="4"/>
    </row>
    <row r="1166" spans="1:4" s="1" customFormat="1" ht="34.5" customHeight="1">
      <c r="A1166" s="4">
        <v>1164</v>
      </c>
      <c r="B1166" s="4" t="str">
        <f>"36962022012716142415077"</f>
        <v>36962022012716142415077</v>
      </c>
      <c r="C1166" s="4" t="str">
        <f>"高天娥"</f>
        <v>高天娥</v>
      </c>
      <c r="D1166" s="4"/>
    </row>
    <row r="1167" spans="1:4" s="1" customFormat="1" ht="34.5" customHeight="1">
      <c r="A1167" s="4">
        <v>1165</v>
      </c>
      <c r="B1167" s="4" t="str">
        <f>"36962022012717363715173"</f>
        <v>36962022012717363715173</v>
      </c>
      <c r="C1167" s="4" t="str">
        <f>"陆经文"</f>
        <v>陆经文</v>
      </c>
      <c r="D1167" s="4"/>
    </row>
    <row r="1168" spans="1:4" s="1" customFormat="1" ht="34.5" customHeight="1">
      <c r="A1168" s="4">
        <v>1166</v>
      </c>
      <c r="B1168" s="4" t="str">
        <f>"36962022012718170515222"</f>
        <v>36962022012718170515222</v>
      </c>
      <c r="C1168" s="4" t="str">
        <f>"符杰贤"</f>
        <v>符杰贤</v>
      </c>
      <c r="D1168" s="4"/>
    </row>
    <row r="1169" spans="1:4" s="1" customFormat="1" ht="34.5" customHeight="1">
      <c r="A1169" s="4">
        <v>1167</v>
      </c>
      <c r="B1169" s="4" t="str">
        <f>"36962022012719564715322"</f>
        <v>36962022012719564715322</v>
      </c>
      <c r="C1169" s="4" t="str">
        <f>"林艳艳"</f>
        <v>林艳艳</v>
      </c>
      <c r="D1169" s="4"/>
    </row>
    <row r="1170" spans="1:4" s="1" customFormat="1" ht="34.5" customHeight="1">
      <c r="A1170" s="4">
        <v>1168</v>
      </c>
      <c r="B1170" s="4" t="str">
        <f>"36962022012720270715349"</f>
        <v>36962022012720270715349</v>
      </c>
      <c r="C1170" s="4" t="str">
        <f>"卢丹"</f>
        <v>卢丹</v>
      </c>
      <c r="D1170" s="4"/>
    </row>
    <row r="1171" spans="1:4" s="1" customFormat="1" ht="34.5" customHeight="1">
      <c r="A1171" s="4">
        <v>1169</v>
      </c>
      <c r="B1171" s="4" t="str">
        <f>"36962022012720414015361"</f>
        <v>36962022012720414015361</v>
      </c>
      <c r="C1171" s="4" t="str">
        <f>"符霞萍"</f>
        <v>符霞萍</v>
      </c>
      <c r="D1171" s="4"/>
    </row>
    <row r="1172" spans="1:4" s="1" customFormat="1" ht="34.5" customHeight="1">
      <c r="A1172" s="4">
        <v>1170</v>
      </c>
      <c r="B1172" s="4" t="str">
        <f>"36962022012721101515394"</f>
        <v>36962022012721101515394</v>
      </c>
      <c r="C1172" s="4" t="str">
        <f>"陈宇恒"</f>
        <v>陈宇恒</v>
      </c>
      <c r="D1172" s="4"/>
    </row>
    <row r="1173" spans="1:4" s="1" customFormat="1" ht="34.5" customHeight="1">
      <c r="A1173" s="4">
        <v>1171</v>
      </c>
      <c r="B1173" s="4" t="str">
        <f>"36962022012721524515445"</f>
        <v>36962022012721524515445</v>
      </c>
      <c r="C1173" s="4" t="str">
        <f>"符明熠"</f>
        <v>符明熠</v>
      </c>
      <c r="D1173" s="4"/>
    </row>
    <row r="1174" spans="1:4" s="1" customFormat="1" ht="34.5" customHeight="1">
      <c r="A1174" s="4">
        <v>1172</v>
      </c>
      <c r="B1174" s="4" t="str">
        <f>"36962022012723205115528"</f>
        <v>36962022012723205115528</v>
      </c>
      <c r="C1174" s="4" t="str">
        <f>"黄翠蓉"</f>
        <v>黄翠蓉</v>
      </c>
      <c r="D1174" s="4"/>
    </row>
    <row r="1175" spans="1:4" s="1" customFormat="1" ht="34.5" customHeight="1">
      <c r="A1175" s="4">
        <v>1173</v>
      </c>
      <c r="B1175" s="4" t="str">
        <f>"36962022012800570915569"</f>
        <v>36962022012800570915569</v>
      </c>
      <c r="C1175" s="4" t="str">
        <f>"张文慧"</f>
        <v>张文慧</v>
      </c>
      <c r="D1175" s="4"/>
    </row>
    <row r="1176" spans="1:4" s="1" customFormat="1" ht="34.5" customHeight="1">
      <c r="A1176" s="4">
        <v>1174</v>
      </c>
      <c r="B1176" s="4" t="str">
        <f>"36962022012806072315586"</f>
        <v>36962022012806072315586</v>
      </c>
      <c r="C1176" s="4" t="str">
        <f>"黄琳琳"</f>
        <v>黄琳琳</v>
      </c>
      <c r="D1176" s="4"/>
    </row>
    <row r="1177" spans="1:4" s="1" customFormat="1" ht="34.5" customHeight="1">
      <c r="A1177" s="4">
        <v>1175</v>
      </c>
      <c r="B1177" s="4" t="str">
        <f>"36962022012809525915687"</f>
        <v>36962022012809525915687</v>
      </c>
      <c r="C1177" s="4" t="str">
        <f>"谭慧洁"</f>
        <v>谭慧洁</v>
      </c>
      <c r="D1177" s="4"/>
    </row>
    <row r="1178" spans="1:4" s="1" customFormat="1" ht="34.5" customHeight="1">
      <c r="A1178" s="4">
        <v>1176</v>
      </c>
      <c r="B1178" s="4" t="str">
        <f>"36962022012810123115710"</f>
        <v>36962022012810123115710</v>
      </c>
      <c r="C1178" s="4" t="str">
        <f>"王晶晶"</f>
        <v>王晶晶</v>
      </c>
      <c r="D1178" s="4"/>
    </row>
    <row r="1179" spans="1:4" s="1" customFormat="1" ht="34.5" customHeight="1">
      <c r="A1179" s="4">
        <v>1177</v>
      </c>
      <c r="B1179" s="4" t="str">
        <f>"36962022012810314215739"</f>
        <v>36962022012810314215739</v>
      </c>
      <c r="C1179" s="4" t="str">
        <f>"吉丽萍"</f>
        <v>吉丽萍</v>
      </c>
      <c r="D1179" s="4"/>
    </row>
    <row r="1180" spans="1:4" s="1" customFormat="1" ht="34.5" customHeight="1">
      <c r="A1180" s="4">
        <v>1178</v>
      </c>
      <c r="B1180" s="4" t="str">
        <f>"3696202201220918015471"</f>
        <v>3696202201220918015471</v>
      </c>
      <c r="C1180" s="4" t="str">
        <f>"王美娇"</f>
        <v>王美娇</v>
      </c>
      <c r="D1180" s="4"/>
    </row>
    <row r="1181" spans="1:4" s="1" customFormat="1" ht="34.5" customHeight="1">
      <c r="A1181" s="4">
        <v>1179</v>
      </c>
      <c r="B1181" s="4" t="str">
        <f>"3696202201221032395664"</f>
        <v>3696202201221032395664</v>
      </c>
      <c r="C1181" s="4" t="str">
        <f>"文小静"</f>
        <v>文小静</v>
      </c>
      <c r="D1181" s="4"/>
    </row>
    <row r="1182" spans="1:4" s="1" customFormat="1" ht="34.5" customHeight="1">
      <c r="A1182" s="4">
        <v>1180</v>
      </c>
      <c r="B1182" s="4" t="str">
        <f>"3696202201221040335681"</f>
        <v>3696202201221040335681</v>
      </c>
      <c r="C1182" s="4" t="str">
        <f>"李锐"</f>
        <v>李锐</v>
      </c>
      <c r="D1182" s="4"/>
    </row>
    <row r="1183" spans="1:4" s="1" customFormat="1" ht="34.5" customHeight="1">
      <c r="A1183" s="4">
        <v>1181</v>
      </c>
      <c r="B1183" s="4" t="str">
        <f>"3696202201221249115896"</f>
        <v>3696202201221249115896</v>
      </c>
      <c r="C1183" s="4" t="str">
        <f>"郑丕华"</f>
        <v>郑丕华</v>
      </c>
      <c r="D1183" s="4"/>
    </row>
    <row r="1184" spans="1:4" s="1" customFormat="1" ht="34.5" customHeight="1">
      <c r="A1184" s="4">
        <v>1182</v>
      </c>
      <c r="B1184" s="4" t="str">
        <f>"3696202201221345285973"</f>
        <v>3696202201221345285973</v>
      </c>
      <c r="C1184" s="4" t="str">
        <f>"栾芮"</f>
        <v>栾芮</v>
      </c>
      <c r="D1184" s="4"/>
    </row>
    <row r="1185" spans="1:4" s="1" customFormat="1" ht="34.5" customHeight="1">
      <c r="A1185" s="4">
        <v>1183</v>
      </c>
      <c r="B1185" s="4" t="str">
        <f>"3696202201222150436473"</f>
        <v>3696202201222150436473</v>
      </c>
      <c r="C1185" s="4" t="str">
        <f>"许海蕾"</f>
        <v>许海蕾</v>
      </c>
      <c r="D1185" s="4"/>
    </row>
    <row r="1186" spans="1:4" s="1" customFormat="1" ht="34.5" customHeight="1">
      <c r="A1186" s="4">
        <v>1184</v>
      </c>
      <c r="B1186" s="4" t="str">
        <f>"3696202201231136456712"</f>
        <v>3696202201231136456712</v>
      </c>
      <c r="C1186" s="4" t="str">
        <f>"朱秋瑾"</f>
        <v>朱秋瑾</v>
      </c>
      <c r="D1186" s="4"/>
    </row>
    <row r="1187" spans="1:4" s="1" customFormat="1" ht="34.5" customHeight="1">
      <c r="A1187" s="4">
        <v>1185</v>
      </c>
      <c r="B1187" s="4" t="str">
        <f>"3696202201231424166834"</f>
        <v>3696202201231424166834</v>
      </c>
      <c r="C1187" s="4" t="str">
        <f>"李向城"</f>
        <v>李向城</v>
      </c>
      <c r="D1187" s="4"/>
    </row>
    <row r="1188" spans="1:4" s="1" customFormat="1" ht="34.5" customHeight="1">
      <c r="A1188" s="4">
        <v>1186</v>
      </c>
      <c r="B1188" s="4" t="str">
        <f>"3696202201231549086899"</f>
        <v>3696202201231549086899</v>
      </c>
      <c r="C1188" s="4" t="str">
        <f>"姜征征"</f>
        <v>姜征征</v>
      </c>
      <c r="D1188" s="4"/>
    </row>
    <row r="1189" spans="1:4" s="1" customFormat="1" ht="34.5" customHeight="1">
      <c r="A1189" s="4">
        <v>1187</v>
      </c>
      <c r="B1189" s="4" t="str">
        <f>"3696202201231639046927"</f>
        <v>3696202201231639046927</v>
      </c>
      <c r="C1189" s="4" t="str">
        <f>"吴晓婷"</f>
        <v>吴晓婷</v>
      </c>
      <c r="D1189" s="4"/>
    </row>
    <row r="1190" spans="1:4" s="1" customFormat="1" ht="34.5" customHeight="1">
      <c r="A1190" s="4">
        <v>1188</v>
      </c>
      <c r="B1190" s="4" t="str">
        <f>"3696202201231707586946"</f>
        <v>3696202201231707586946</v>
      </c>
      <c r="C1190" s="4" t="str">
        <f>"陈小燕"</f>
        <v>陈小燕</v>
      </c>
      <c r="D1190" s="4"/>
    </row>
    <row r="1191" spans="1:4" s="1" customFormat="1" ht="34.5" customHeight="1">
      <c r="A1191" s="4">
        <v>1189</v>
      </c>
      <c r="B1191" s="4" t="str">
        <f>"3696202201231908277018"</f>
        <v>3696202201231908277018</v>
      </c>
      <c r="C1191" s="4" t="str">
        <f>"龙映菁"</f>
        <v>龙映菁</v>
      </c>
      <c r="D1191" s="4"/>
    </row>
    <row r="1192" spans="1:4" s="1" customFormat="1" ht="34.5" customHeight="1">
      <c r="A1192" s="4">
        <v>1190</v>
      </c>
      <c r="B1192" s="4" t="str">
        <f>"3696202201240840457367"</f>
        <v>3696202201240840457367</v>
      </c>
      <c r="C1192" s="4" t="str">
        <f>"陈华"</f>
        <v>陈华</v>
      </c>
      <c r="D1192" s="4"/>
    </row>
    <row r="1193" spans="1:4" s="1" customFormat="1" ht="34.5" customHeight="1">
      <c r="A1193" s="4">
        <v>1191</v>
      </c>
      <c r="B1193" s="4" t="str">
        <f>"3696202201241010397969"</f>
        <v>3696202201241010397969</v>
      </c>
      <c r="C1193" s="4" t="str">
        <f>"邢石萍"</f>
        <v>邢石萍</v>
      </c>
      <c r="D1193" s="4"/>
    </row>
    <row r="1194" spans="1:4" s="1" customFormat="1" ht="34.5" customHeight="1">
      <c r="A1194" s="4">
        <v>1192</v>
      </c>
      <c r="B1194" s="4" t="str">
        <f>"3696202201241010557971"</f>
        <v>3696202201241010557971</v>
      </c>
      <c r="C1194" s="4" t="str">
        <f>"陈纪炎"</f>
        <v>陈纪炎</v>
      </c>
      <c r="D1194" s="4"/>
    </row>
    <row r="1195" spans="1:4" s="1" customFormat="1" ht="34.5" customHeight="1">
      <c r="A1195" s="4">
        <v>1193</v>
      </c>
      <c r="B1195" s="4" t="str">
        <f>"3696202201241012117987"</f>
        <v>3696202201241012117987</v>
      </c>
      <c r="C1195" s="4" t="str">
        <f>"翟跃虹"</f>
        <v>翟跃虹</v>
      </c>
      <c r="D1195" s="4"/>
    </row>
    <row r="1196" spans="1:4" s="1" customFormat="1" ht="34.5" customHeight="1">
      <c r="A1196" s="4">
        <v>1194</v>
      </c>
      <c r="B1196" s="4" t="str">
        <f>"3696202201241015198010"</f>
        <v>3696202201241015198010</v>
      </c>
      <c r="C1196" s="4" t="str">
        <f>"梁春桃"</f>
        <v>梁春桃</v>
      </c>
      <c r="D1196" s="4"/>
    </row>
    <row r="1197" spans="1:4" s="1" customFormat="1" ht="34.5" customHeight="1">
      <c r="A1197" s="4">
        <v>1195</v>
      </c>
      <c r="B1197" s="4" t="str">
        <f>"3696202201241015238011"</f>
        <v>3696202201241015238011</v>
      </c>
      <c r="C1197" s="4" t="str">
        <f>"关泽智"</f>
        <v>关泽智</v>
      </c>
      <c r="D1197" s="4"/>
    </row>
    <row r="1198" spans="1:4" s="1" customFormat="1" ht="34.5" customHeight="1">
      <c r="A1198" s="4">
        <v>1196</v>
      </c>
      <c r="B1198" s="4" t="str">
        <f>"3696202201241036338171"</f>
        <v>3696202201241036338171</v>
      </c>
      <c r="C1198" s="4" t="str">
        <f>"周小倩"</f>
        <v>周小倩</v>
      </c>
      <c r="D1198" s="4"/>
    </row>
    <row r="1199" spans="1:4" s="1" customFormat="1" ht="34.5" customHeight="1">
      <c r="A1199" s="4">
        <v>1197</v>
      </c>
      <c r="B1199" s="4" t="str">
        <f>"3696202201241047368250"</f>
        <v>3696202201241047368250</v>
      </c>
      <c r="C1199" s="4" t="str">
        <f>"黄秀定"</f>
        <v>黄秀定</v>
      </c>
      <c r="D1199" s="4"/>
    </row>
    <row r="1200" spans="1:4" s="1" customFormat="1" ht="34.5" customHeight="1">
      <c r="A1200" s="4">
        <v>1198</v>
      </c>
      <c r="B1200" s="4" t="str">
        <f>"3696202201241148538631"</f>
        <v>3696202201241148538631</v>
      </c>
      <c r="C1200" s="4" t="str">
        <f>"王登"</f>
        <v>王登</v>
      </c>
      <c r="D1200" s="4"/>
    </row>
    <row r="1201" spans="1:4" s="1" customFormat="1" ht="34.5" customHeight="1">
      <c r="A1201" s="4">
        <v>1199</v>
      </c>
      <c r="B1201" s="4" t="str">
        <f>"3696202201241428019205"</f>
        <v>3696202201241428019205</v>
      </c>
      <c r="C1201" s="4" t="str">
        <f>"张志诚"</f>
        <v>张志诚</v>
      </c>
      <c r="D1201" s="4"/>
    </row>
    <row r="1202" spans="1:4" s="1" customFormat="1" ht="34.5" customHeight="1">
      <c r="A1202" s="4">
        <v>1200</v>
      </c>
      <c r="B1202" s="4" t="str">
        <f>"3696202201241522359414"</f>
        <v>3696202201241522359414</v>
      </c>
      <c r="C1202" s="4" t="str">
        <f>"王琪"</f>
        <v>王琪</v>
      </c>
      <c r="D1202" s="4"/>
    </row>
    <row r="1203" spans="1:4" s="1" customFormat="1" ht="34.5" customHeight="1">
      <c r="A1203" s="4">
        <v>1201</v>
      </c>
      <c r="B1203" s="4" t="str">
        <f>"3696202201241527399438"</f>
        <v>3696202201241527399438</v>
      </c>
      <c r="C1203" s="4" t="str">
        <f>"王忠翠"</f>
        <v>王忠翠</v>
      </c>
      <c r="D1203" s="4"/>
    </row>
    <row r="1204" spans="1:4" s="1" customFormat="1" ht="34.5" customHeight="1">
      <c r="A1204" s="4">
        <v>1202</v>
      </c>
      <c r="B1204" s="4" t="str">
        <f>"3696202201241633099674"</f>
        <v>3696202201241633099674</v>
      </c>
      <c r="C1204" s="4" t="str">
        <f>"谢珊珊"</f>
        <v>谢珊珊</v>
      </c>
      <c r="D1204" s="4"/>
    </row>
    <row r="1205" spans="1:4" s="1" customFormat="1" ht="34.5" customHeight="1">
      <c r="A1205" s="4">
        <v>1203</v>
      </c>
      <c r="B1205" s="4" t="str">
        <f>"3696202201241641549708"</f>
        <v>3696202201241641549708</v>
      </c>
      <c r="C1205" s="4" t="str">
        <f>"李梦怡"</f>
        <v>李梦怡</v>
      </c>
      <c r="D1205" s="4"/>
    </row>
    <row r="1206" spans="1:4" s="1" customFormat="1" ht="34.5" customHeight="1">
      <c r="A1206" s="4">
        <v>1204</v>
      </c>
      <c r="B1206" s="4" t="str">
        <f>"3696202201241706349788"</f>
        <v>3696202201241706349788</v>
      </c>
      <c r="C1206" s="4" t="str">
        <f>"赵文立"</f>
        <v>赵文立</v>
      </c>
      <c r="D1206" s="4"/>
    </row>
    <row r="1207" spans="1:4" s="1" customFormat="1" ht="34.5" customHeight="1">
      <c r="A1207" s="4">
        <v>1205</v>
      </c>
      <c r="B1207" s="4" t="str">
        <f>"3696202201241718329827"</f>
        <v>3696202201241718329827</v>
      </c>
      <c r="C1207" s="4" t="str">
        <f>"李喜兰"</f>
        <v>李喜兰</v>
      </c>
      <c r="D1207" s="4"/>
    </row>
    <row r="1208" spans="1:4" s="1" customFormat="1" ht="34.5" customHeight="1">
      <c r="A1208" s="4">
        <v>1206</v>
      </c>
      <c r="B1208" s="4" t="str">
        <f>"36962022012419563410213"</f>
        <v>36962022012419563410213</v>
      </c>
      <c r="C1208" s="4" t="str">
        <f>"符永佳"</f>
        <v>符永佳</v>
      </c>
      <c r="D1208" s="4"/>
    </row>
    <row r="1209" spans="1:4" s="1" customFormat="1" ht="34.5" customHeight="1">
      <c r="A1209" s="4">
        <v>1207</v>
      </c>
      <c r="B1209" s="4" t="str">
        <f>"36962022012422433110612"</f>
        <v>36962022012422433110612</v>
      </c>
      <c r="C1209" s="4" t="str">
        <f>"羊世娟"</f>
        <v>羊世娟</v>
      </c>
      <c r="D1209" s="4"/>
    </row>
    <row r="1210" spans="1:4" s="1" customFormat="1" ht="34.5" customHeight="1">
      <c r="A1210" s="4">
        <v>1208</v>
      </c>
      <c r="B1210" s="4" t="str">
        <f>"36962022012502425110721"</f>
        <v>36962022012502425110721</v>
      </c>
      <c r="C1210" s="4" t="str">
        <f>"刘关昌"</f>
        <v>刘关昌</v>
      </c>
      <c r="D1210" s="4"/>
    </row>
    <row r="1211" spans="1:4" s="1" customFormat="1" ht="34.5" customHeight="1">
      <c r="A1211" s="4">
        <v>1209</v>
      </c>
      <c r="B1211" s="4" t="str">
        <f>"36962022012509261410901"</f>
        <v>36962022012509261410901</v>
      </c>
      <c r="C1211" s="4" t="str">
        <f>"黎太华"</f>
        <v>黎太华</v>
      </c>
      <c r="D1211" s="4"/>
    </row>
    <row r="1212" spans="1:4" s="1" customFormat="1" ht="34.5" customHeight="1">
      <c r="A1212" s="4">
        <v>1210</v>
      </c>
      <c r="B1212" s="4" t="str">
        <f>"36962022012509261810902"</f>
        <v>36962022012509261810902</v>
      </c>
      <c r="C1212" s="4" t="str">
        <f>"陈世珲"</f>
        <v>陈世珲</v>
      </c>
      <c r="D1212" s="4"/>
    </row>
    <row r="1213" spans="1:4" s="1" customFormat="1" ht="34.5" customHeight="1">
      <c r="A1213" s="4">
        <v>1211</v>
      </c>
      <c r="B1213" s="4" t="str">
        <f>"36962022012509483710967"</f>
        <v>36962022012509483710967</v>
      </c>
      <c r="C1213" s="4" t="str">
        <f>"黄莹仪"</f>
        <v>黄莹仪</v>
      </c>
      <c r="D1213" s="4"/>
    </row>
    <row r="1214" spans="1:4" s="1" customFormat="1" ht="34.5" customHeight="1">
      <c r="A1214" s="4">
        <v>1212</v>
      </c>
      <c r="B1214" s="4" t="str">
        <f>"36962022012510412911144"</f>
        <v>36962022012510412911144</v>
      </c>
      <c r="C1214" s="4" t="str">
        <f>"杜林青"</f>
        <v>杜林青</v>
      </c>
      <c r="D1214" s="4"/>
    </row>
    <row r="1215" spans="1:4" s="1" customFormat="1" ht="34.5" customHeight="1">
      <c r="A1215" s="4">
        <v>1213</v>
      </c>
      <c r="B1215" s="4" t="str">
        <f>"36962022012510583411198"</f>
        <v>36962022012510583411198</v>
      </c>
      <c r="C1215" s="4" t="str">
        <f>"王娟"</f>
        <v>王娟</v>
      </c>
      <c r="D1215" s="4"/>
    </row>
    <row r="1216" spans="1:4" s="1" customFormat="1" ht="34.5" customHeight="1">
      <c r="A1216" s="4">
        <v>1214</v>
      </c>
      <c r="B1216" s="4" t="str">
        <f>"36962022012511530211336"</f>
        <v>36962022012511530211336</v>
      </c>
      <c r="C1216" s="4" t="str">
        <f>"黄继婉"</f>
        <v>黄继婉</v>
      </c>
      <c r="D1216" s="4"/>
    </row>
    <row r="1217" spans="1:4" s="1" customFormat="1" ht="34.5" customHeight="1">
      <c r="A1217" s="4">
        <v>1215</v>
      </c>
      <c r="B1217" s="4" t="str">
        <f>"36962022012513123611509"</f>
        <v>36962022012513123611509</v>
      </c>
      <c r="C1217" s="4" t="str">
        <f>"王大端"</f>
        <v>王大端</v>
      </c>
      <c r="D1217" s="4"/>
    </row>
    <row r="1218" spans="1:4" s="1" customFormat="1" ht="34.5" customHeight="1">
      <c r="A1218" s="4">
        <v>1216</v>
      </c>
      <c r="B1218" s="4" t="str">
        <f>"36962022012516113111920"</f>
        <v>36962022012516113111920</v>
      </c>
      <c r="C1218" s="4" t="str">
        <f>"林云"</f>
        <v>林云</v>
      </c>
      <c r="D1218" s="4"/>
    </row>
    <row r="1219" spans="1:4" s="1" customFormat="1" ht="34.5" customHeight="1">
      <c r="A1219" s="4">
        <v>1217</v>
      </c>
      <c r="B1219" s="4" t="str">
        <f>"36962022012516544412035"</f>
        <v>36962022012516544412035</v>
      </c>
      <c r="C1219" s="4" t="str">
        <f>"孙学新"</f>
        <v>孙学新</v>
      </c>
      <c r="D1219" s="4"/>
    </row>
    <row r="1220" spans="1:4" s="1" customFormat="1" ht="34.5" customHeight="1">
      <c r="A1220" s="4">
        <v>1218</v>
      </c>
      <c r="B1220" s="4" t="str">
        <f>"36962022012520535612468"</f>
        <v>36962022012520535612468</v>
      </c>
      <c r="C1220" s="4" t="str">
        <f>"陈汉钊"</f>
        <v>陈汉钊</v>
      </c>
      <c r="D1220" s="4"/>
    </row>
    <row r="1221" spans="1:4" s="1" customFormat="1" ht="34.5" customHeight="1">
      <c r="A1221" s="4">
        <v>1219</v>
      </c>
      <c r="B1221" s="4" t="str">
        <f>"36962022012523431412760"</f>
        <v>36962022012523431412760</v>
      </c>
      <c r="C1221" s="4" t="str">
        <f>"单雪红"</f>
        <v>单雪红</v>
      </c>
      <c r="D1221" s="4"/>
    </row>
    <row r="1222" spans="1:4" s="1" customFormat="1" ht="34.5" customHeight="1">
      <c r="A1222" s="4">
        <v>1220</v>
      </c>
      <c r="B1222" s="4" t="str">
        <f>"36962022012608284612863"</f>
        <v>36962022012608284612863</v>
      </c>
      <c r="C1222" s="4" t="str">
        <f>"林航进"</f>
        <v>林航进</v>
      </c>
      <c r="D1222" s="4"/>
    </row>
    <row r="1223" spans="1:4" s="1" customFormat="1" ht="34.5" customHeight="1">
      <c r="A1223" s="4">
        <v>1221</v>
      </c>
      <c r="B1223" s="4" t="str">
        <f>"36962022012608463612898"</f>
        <v>36962022012608463612898</v>
      </c>
      <c r="C1223" s="4" t="str">
        <f>"陈丽"</f>
        <v>陈丽</v>
      </c>
      <c r="D1223" s="4"/>
    </row>
    <row r="1224" spans="1:4" s="1" customFormat="1" ht="34.5" customHeight="1">
      <c r="A1224" s="4">
        <v>1222</v>
      </c>
      <c r="B1224" s="4" t="str">
        <f>"36962022012609523113068"</f>
        <v>36962022012609523113068</v>
      </c>
      <c r="C1224" s="4" t="str">
        <f>"陈善勇"</f>
        <v>陈善勇</v>
      </c>
      <c r="D1224" s="4"/>
    </row>
    <row r="1225" spans="1:4" s="1" customFormat="1" ht="34.5" customHeight="1">
      <c r="A1225" s="4">
        <v>1223</v>
      </c>
      <c r="B1225" s="4" t="str">
        <f>"36962022012610544313294"</f>
        <v>36962022012610544313294</v>
      </c>
      <c r="C1225" s="4" t="str">
        <f>"翁琼霞"</f>
        <v>翁琼霞</v>
      </c>
      <c r="D1225" s="4"/>
    </row>
    <row r="1226" spans="1:4" s="1" customFormat="1" ht="34.5" customHeight="1">
      <c r="A1226" s="4">
        <v>1224</v>
      </c>
      <c r="B1226" s="4" t="str">
        <f>"36962022012612344713555"</f>
        <v>36962022012612344713555</v>
      </c>
      <c r="C1226" s="4" t="str">
        <f>"杨树羽"</f>
        <v>杨树羽</v>
      </c>
      <c r="D1226" s="4"/>
    </row>
    <row r="1227" spans="1:4" s="1" customFormat="1" ht="34.5" customHeight="1">
      <c r="A1227" s="4">
        <v>1225</v>
      </c>
      <c r="B1227" s="4" t="str">
        <f>"36962022012612360013560"</f>
        <v>36962022012612360013560</v>
      </c>
      <c r="C1227" s="4" t="str">
        <f>"符传义"</f>
        <v>符传义</v>
      </c>
      <c r="D1227" s="4"/>
    </row>
    <row r="1228" spans="1:4" s="1" customFormat="1" ht="34.5" customHeight="1">
      <c r="A1228" s="4">
        <v>1226</v>
      </c>
      <c r="B1228" s="4" t="str">
        <f>"36962022012614141613804"</f>
        <v>36962022012614141613804</v>
      </c>
      <c r="C1228" s="4" t="str">
        <f>"杨首超"</f>
        <v>杨首超</v>
      </c>
      <c r="D1228" s="4"/>
    </row>
    <row r="1229" spans="1:4" s="1" customFormat="1" ht="34.5" customHeight="1">
      <c r="A1229" s="4">
        <v>1227</v>
      </c>
      <c r="B1229" s="4" t="str">
        <f>"36962022012615034213959"</f>
        <v>36962022012615034213959</v>
      </c>
      <c r="C1229" s="4" t="str">
        <f>"陈聪华"</f>
        <v>陈聪华</v>
      </c>
      <c r="D1229" s="4"/>
    </row>
    <row r="1230" spans="1:4" s="1" customFormat="1" ht="34.5" customHeight="1">
      <c r="A1230" s="4">
        <v>1228</v>
      </c>
      <c r="B1230" s="4" t="str">
        <f>"36962022012616174814200"</f>
        <v>36962022012616174814200</v>
      </c>
      <c r="C1230" s="4" t="str">
        <f>"郑一梅"</f>
        <v>郑一梅</v>
      </c>
      <c r="D1230" s="4"/>
    </row>
    <row r="1231" spans="1:4" s="1" customFormat="1" ht="34.5" customHeight="1">
      <c r="A1231" s="4">
        <v>1229</v>
      </c>
      <c r="B1231" s="4" t="str">
        <f>"36962022012617035314327"</f>
        <v>36962022012617035314327</v>
      </c>
      <c r="C1231" s="4" t="str">
        <f>"司徒慧敏"</f>
        <v>司徒慧敏</v>
      </c>
      <c r="D1231" s="4"/>
    </row>
    <row r="1232" spans="1:4" s="1" customFormat="1" ht="34.5" customHeight="1">
      <c r="A1232" s="4">
        <v>1230</v>
      </c>
      <c r="B1232" s="4" t="str">
        <f>"36962022012621193614459"</f>
        <v>36962022012621193614459</v>
      </c>
      <c r="C1232" s="4" t="str">
        <f>"胡筠淑"</f>
        <v>胡筠淑</v>
      </c>
      <c r="D1232" s="4"/>
    </row>
    <row r="1233" spans="1:4" s="1" customFormat="1" ht="34.5" customHeight="1">
      <c r="A1233" s="4">
        <v>1231</v>
      </c>
      <c r="B1233" s="4" t="str">
        <f>"36962022012621391714471"</f>
        <v>36962022012621391714471</v>
      </c>
      <c r="C1233" s="4" t="str">
        <f>"陈冠宇"</f>
        <v>陈冠宇</v>
      </c>
      <c r="D1233" s="4"/>
    </row>
    <row r="1234" spans="1:4" s="1" customFormat="1" ht="34.5" customHeight="1">
      <c r="A1234" s="4">
        <v>1232</v>
      </c>
      <c r="B1234" s="4" t="str">
        <f>"36962022012622132614500"</f>
        <v>36962022012622132614500</v>
      </c>
      <c r="C1234" s="4" t="str">
        <f>"李振宇"</f>
        <v>李振宇</v>
      </c>
      <c r="D1234" s="4"/>
    </row>
    <row r="1235" spans="1:4" s="1" customFormat="1" ht="34.5" customHeight="1">
      <c r="A1235" s="4">
        <v>1233</v>
      </c>
      <c r="B1235" s="4" t="str">
        <f>"36962022012622275914514"</f>
        <v>36962022012622275914514</v>
      </c>
      <c r="C1235" s="4" t="str">
        <f>"吴钟淦"</f>
        <v>吴钟淦</v>
      </c>
      <c r="D1235" s="4"/>
    </row>
    <row r="1236" spans="1:4" s="1" customFormat="1" ht="34.5" customHeight="1">
      <c r="A1236" s="4">
        <v>1234</v>
      </c>
      <c r="B1236" s="4" t="str">
        <f>"36962022012700122014560"</f>
        <v>36962022012700122014560</v>
      </c>
      <c r="C1236" s="4" t="str">
        <f>"叶金秋"</f>
        <v>叶金秋</v>
      </c>
      <c r="D1236" s="4"/>
    </row>
    <row r="1237" spans="1:4" s="1" customFormat="1" ht="34.5" customHeight="1">
      <c r="A1237" s="4">
        <v>1235</v>
      </c>
      <c r="B1237" s="4" t="str">
        <f>"36962022012711483714815"</f>
        <v>36962022012711483714815</v>
      </c>
      <c r="C1237" s="4" t="str">
        <f>"蔡於良"</f>
        <v>蔡於良</v>
      </c>
      <c r="D1237" s="4"/>
    </row>
    <row r="1238" spans="1:4" s="1" customFormat="1" ht="34.5" customHeight="1">
      <c r="A1238" s="4">
        <v>1236</v>
      </c>
      <c r="B1238" s="4" t="str">
        <f>"36962022012714032014940"</f>
        <v>36962022012714032014940</v>
      </c>
      <c r="C1238" s="4" t="str">
        <f>"符传杰"</f>
        <v>符传杰</v>
      </c>
      <c r="D1238" s="4"/>
    </row>
    <row r="1239" spans="1:4" s="1" customFormat="1" ht="34.5" customHeight="1">
      <c r="A1239" s="4">
        <v>1237</v>
      </c>
      <c r="B1239" s="4" t="str">
        <f>"36962022012714341114966"</f>
        <v>36962022012714341114966</v>
      </c>
      <c r="C1239" s="4" t="str">
        <f>"秦娇嫩"</f>
        <v>秦娇嫩</v>
      </c>
      <c r="D1239" s="4"/>
    </row>
    <row r="1240" spans="1:4" s="1" customFormat="1" ht="34.5" customHeight="1">
      <c r="A1240" s="4">
        <v>1238</v>
      </c>
      <c r="B1240" s="4" t="str">
        <f>"36962022012714473914980"</f>
        <v>36962022012714473914980</v>
      </c>
      <c r="C1240" s="4" t="str">
        <f>"符吉珍"</f>
        <v>符吉珍</v>
      </c>
      <c r="D1240" s="4"/>
    </row>
    <row r="1241" spans="1:4" s="1" customFormat="1" ht="34.5" customHeight="1">
      <c r="A1241" s="4">
        <v>1239</v>
      </c>
      <c r="B1241" s="4" t="str">
        <f>"36962022012715564315054"</f>
        <v>36962022012715564315054</v>
      </c>
      <c r="C1241" s="4" t="str">
        <f>"符丁文"</f>
        <v>符丁文</v>
      </c>
      <c r="D1241" s="4"/>
    </row>
    <row r="1242" spans="1:4" s="1" customFormat="1" ht="34.5" customHeight="1">
      <c r="A1242" s="4">
        <v>1240</v>
      </c>
      <c r="B1242" s="4" t="str">
        <f>"36962022012716522615117"</f>
        <v>36962022012716522615117</v>
      </c>
      <c r="C1242" s="4" t="str">
        <f>"黄文培"</f>
        <v>黄文培</v>
      </c>
      <c r="D1242" s="4"/>
    </row>
    <row r="1243" spans="1:4" s="1" customFormat="1" ht="34.5" customHeight="1">
      <c r="A1243" s="4">
        <v>1241</v>
      </c>
      <c r="B1243" s="4" t="str">
        <f>"36962022012719012815266"</f>
        <v>36962022012719012815266</v>
      </c>
      <c r="C1243" s="4" t="str">
        <f>"骆梓晴"</f>
        <v>骆梓晴</v>
      </c>
      <c r="D1243" s="4"/>
    </row>
    <row r="1244" spans="1:4" s="1" customFormat="1" ht="34.5" customHeight="1">
      <c r="A1244" s="4">
        <v>1242</v>
      </c>
      <c r="B1244" s="4" t="str">
        <f>"36962022012719041015270"</f>
        <v>36962022012719041015270</v>
      </c>
      <c r="C1244" s="4" t="str">
        <f>"钟君翰"</f>
        <v>钟君翰</v>
      </c>
      <c r="D1244" s="4"/>
    </row>
    <row r="1245" spans="1:4" s="1" customFormat="1" ht="34.5" customHeight="1">
      <c r="A1245" s="4">
        <v>1243</v>
      </c>
      <c r="B1245" s="4" t="str">
        <f>"36962022012723514215553"</f>
        <v>36962022012723514215553</v>
      </c>
      <c r="C1245" s="4" t="str">
        <f>" 王华"</f>
        <v> 王华</v>
      </c>
      <c r="D1245" s="4"/>
    </row>
    <row r="1246" spans="1:4" s="1" customFormat="1" ht="34.5" customHeight="1">
      <c r="A1246" s="4">
        <v>1244</v>
      </c>
      <c r="B1246" s="4" t="str">
        <f>"36962022012806585815587"</f>
        <v>36962022012806585815587</v>
      </c>
      <c r="C1246" s="4" t="str">
        <f>"林韶秀"</f>
        <v>林韶秀</v>
      </c>
      <c r="D1246" s="4"/>
    </row>
    <row r="1247" spans="1:4" s="1" customFormat="1" ht="34.5" customHeight="1">
      <c r="A1247" s="4">
        <v>1245</v>
      </c>
      <c r="B1247" s="4" t="str">
        <f>"36962022012811081815791"</f>
        <v>36962022012811081815791</v>
      </c>
      <c r="C1247" s="4" t="str">
        <f>"李婧文"</f>
        <v>李婧文</v>
      </c>
      <c r="D1247" s="4"/>
    </row>
    <row r="1248" spans="1:4" s="1" customFormat="1" ht="34.5" customHeight="1">
      <c r="A1248" s="4">
        <v>1246</v>
      </c>
      <c r="B1248" s="4" t="str">
        <f>"36962022012811200915804"</f>
        <v>36962022012811200915804</v>
      </c>
      <c r="C1248" s="4" t="str">
        <f>"王博"</f>
        <v>王博</v>
      </c>
      <c r="D1248" s="4"/>
    </row>
    <row r="1249" spans="1:4" s="1" customFormat="1" ht="34.5" customHeight="1">
      <c r="A1249" s="4">
        <v>1247</v>
      </c>
      <c r="B1249" s="4" t="str">
        <f>"3696202201220816115387"</f>
        <v>3696202201220816115387</v>
      </c>
      <c r="C1249" s="4" t="str">
        <f>"王家俊"</f>
        <v>王家俊</v>
      </c>
      <c r="D1249" s="4"/>
    </row>
    <row r="1250" spans="1:4" s="1" customFormat="1" ht="34.5" customHeight="1">
      <c r="A1250" s="4">
        <v>1248</v>
      </c>
      <c r="B1250" s="4" t="str">
        <f>"3696202201220822195390"</f>
        <v>3696202201220822195390</v>
      </c>
      <c r="C1250" s="4" t="str">
        <f>"崔荣"</f>
        <v>崔荣</v>
      </c>
      <c r="D1250" s="4"/>
    </row>
    <row r="1251" spans="1:4" s="1" customFormat="1" ht="34.5" customHeight="1">
      <c r="A1251" s="4">
        <v>1249</v>
      </c>
      <c r="B1251" s="4" t="str">
        <f>"3696202201220832165395"</f>
        <v>3696202201220832165395</v>
      </c>
      <c r="C1251" s="4" t="str">
        <f>"邢慧莹"</f>
        <v>邢慧莹</v>
      </c>
      <c r="D1251" s="4"/>
    </row>
    <row r="1252" spans="1:4" s="1" customFormat="1" ht="34.5" customHeight="1">
      <c r="A1252" s="4">
        <v>1250</v>
      </c>
      <c r="B1252" s="4" t="str">
        <f>"3696202201220840035403"</f>
        <v>3696202201220840035403</v>
      </c>
      <c r="C1252" s="4" t="str">
        <f>"王敏"</f>
        <v>王敏</v>
      </c>
      <c r="D1252" s="4"/>
    </row>
    <row r="1253" spans="1:4" s="1" customFormat="1" ht="34.5" customHeight="1">
      <c r="A1253" s="4">
        <v>1251</v>
      </c>
      <c r="B1253" s="4" t="str">
        <f>"3696202201220855115410"</f>
        <v>3696202201220855115410</v>
      </c>
      <c r="C1253" s="4" t="str">
        <f>"陈垂威"</f>
        <v>陈垂威</v>
      </c>
      <c r="D1253" s="4"/>
    </row>
    <row r="1254" spans="1:4" s="1" customFormat="1" ht="34.5" customHeight="1">
      <c r="A1254" s="4">
        <v>1252</v>
      </c>
      <c r="B1254" s="4" t="str">
        <f>"3696202201220909155442"</f>
        <v>3696202201220909155442</v>
      </c>
      <c r="C1254" s="4" t="str">
        <f>"郑日东"</f>
        <v>郑日东</v>
      </c>
      <c r="D1254" s="4"/>
    </row>
    <row r="1255" spans="1:4" s="1" customFormat="1" ht="34.5" customHeight="1">
      <c r="A1255" s="4">
        <v>1253</v>
      </c>
      <c r="B1255" s="4" t="str">
        <f>"3696202201220915545460"</f>
        <v>3696202201220915545460</v>
      </c>
      <c r="C1255" s="4" t="str">
        <f>"关海强"</f>
        <v>关海强</v>
      </c>
      <c r="D1255" s="4"/>
    </row>
    <row r="1256" spans="1:4" s="1" customFormat="1" ht="34.5" customHeight="1">
      <c r="A1256" s="4">
        <v>1254</v>
      </c>
      <c r="B1256" s="4" t="str">
        <f>"3696202201220916255464"</f>
        <v>3696202201220916255464</v>
      </c>
      <c r="C1256" s="4" t="str">
        <f>"吴际旭"</f>
        <v>吴际旭</v>
      </c>
      <c r="D1256" s="4"/>
    </row>
    <row r="1257" spans="1:4" s="1" customFormat="1" ht="34.5" customHeight="1">
      <c r="A1257" s="4">
        <v>1255</v>
      </c>
      <c r="B1257" s="4" t="str">
        <f>"3696202201220920085477"</f>
        <v>3696202201220920085477</v>
      </c>
      <c r="C1257" s="4" t="str">
        <f>"王诚"</f>
        <v>王诚</v>
      </c>
      <c r="D1257" s="4"/>
    </row>
    <row r="1258" spans="1:4" s="1" customFormat="1" ht="34.5" customHeight="1">
      <c r="A1258" s="4">
        <v>1256</v>
      </c>
      <c r="B1258" s="4" t="str">
        <f>"3696202201220927155496"</f>
        <v>3696202201220927155496</v>
      </c>
      <c r="C1258" s="4" t="str">
        <f>"陈可臣"</f>
        <v>陈可臣</v>
      </c>
      <c r="D1258" s="4"/>
    </row>
    <row r="1259" spans="1:4" s="1" customFormat="1" ht="34.5" customHeight="1">
      <c r="A1259" s="4">
        <v>1257</v>
      </c>
      <c r="B1259" s="4" t="str">
        <f>"3696202201220927185497"</f>
        <v>3696202201220927185497</v>
      </c>
      <c r="C1259" s="4" t="str">
        <f>"张品一"</f>
        <v>张品一</v>
      </c>
      <c r="D1259" s="4"/>
    </row>
    <row r="1260" spans="1:4" s="1" customFormat="1" ht="34.5" customHeight="1">
      <c r="A1260" s="4">
        <v>1258</v>
      </c>
      <c r="B1260" s="4" t="str">
        <f>"3696202201220929015502"</f>
        <v>3696202201220929015502</v>
      </c>
      <c r="C1260" s="4" t="str">
        <f>"李祖洗"</f>
        <v>李祖洗</v>
      </c>
      <c r="D1260" s="4"/>
    </row>
    <row r="1261" spans="1:4" s="1" customFormat="1" ht="34.5" customHeight="1">
      <c r="A1261" s="4">
        <v>1259</v>
      </c>
      <c r="B1261" s="4" t="str">
        <f>"3696202201220929365505"</f>
        <v>3696202201220929365505</v>
      </c>
      <c r="C1261" s="4" t="str">
        <f>"吉世能"</f>
        <v>吉世能</v>
      </c>
      <c r="D1261" s="4"/>
    </row>
    <row r="1262" spans="1:4" s="1" customFormat="1" ht="34.5" customHeight="1">
      <c r="A1262" s="4">
        <v>1260</v>
      </c>
      <c r="B1262" s="4" t="str">
        <f>"3696202201220934465514"</f>
        <v>3696202201220934465514</v>
      </c>
      <c r="C1262" s="4" t="str">
        <f>"孙霞"</f>
        <v>孙霞</v>
      </c>
      <c r="D1262" s="4"/>
    </row>
    <row r="1263" spans="1:4" s="1" customFormat="1" ht="34.5" customHeight="1">
      <c r="A1263" s="4">
        <v>1261</v>
      </c>
      <c r="B1263" s="4" t="str">
        <f>"3696202201220944445526"</f>
        <v>3696202201220944445526</v>
      </c>
      <c r="C1263" s="4" t="str">
        <f>"张诗笛"</f>
        <v>张诗笛</v>
      </c>
      <c r="D1263" s="4"/>
    </row>
    <row r="1264" spans="1:4" s="1" customFormat="1" ht="34.5" customHeight="1">
      <c r="A1264" s="4">
        <v>1262</v>
      </c>
      <c r="B1264" s="4" t="str">
        <f>"3696202201220946485533"</f>
        <v>3696202201220946485533</v>
      </c>
      <c r="C1264" s="4" t="str">
        <f>"杨鸣宇"</f>
        <v>杨鸣宇</v>
      </c>
      <c r="D1264" s="4"/>
    </row>
    <row r="1265" spans="1:4" s="1" customFormat="1" ht="34.5" customHeight="1">
      <c r="A1265" s="4">
        <v>1263</v>
      </c>
      <c r="B1265" s="4" t="str">
        <f>"3696202201220949135534"</f>
        <v>3696202201220949135534</v>
      </c>
      <c r="C1265" s="4" t="str">
        <f>"陈积良"</f>
        <v>陈积良</v>
      </c>
      <c r="D1265" s="4"/>
    </row>
    <row r="1266" spans="1:4" s="1" customFormat="1" ht="34.5" customHeight="1">
      <c r="A1266" s="4">
        <v>1264</v>
      </c>
      <c r="B1266" s="4" t="str">
        <f>"3696202201220950175537"</f>
        <v>3696202201220950175537</v>
      </c>
      <c r="C1266" s="4" t="str">
        <f>"李昕昊"</f>
        <v>李昕昊</v>
      </c>
      <c r="D1266" s="4"/>
    </row>
    <row r="1267" spans="1:4" s="1" customFormat="1" ht="34.5" customHeight="1">
      <c r="A1267" s="4">
        <v>1265</v>
      </c>
      <c r="B1267" s="4" t="str">
        <f>"3696202201220951105538"</f>
        <v>3696202201220951105538</v>
      </c>
      <c r="C1267" s="4" t="str">
        <f>"林师锐"</f>
        <v>林师锐</v>
      </c>
      <c r="D1267" s="4"/>
    </row>
    <row r="1268" spans="1:4" s="1" customFormat="1" ht="34.5" customHeight="1">
      <c r="A1268" s="4">
        <v>1266</v>
      </c>
      <c r="B1268" s="4" t="str">
        <f>"3696202201220956165554"</f>
        <v>3696202201220956165554</v>
      </c>
      <c r="C1268" s="4" t="str">
        <f>"陈鹏"</f>
        <v>陈鹏</v>
      </c>
      <c r="D1268" s="4"/>
    </row>
    <row r="1269" spans="1:4" s="1" customFormat="1" ht="34.5" customHeight="1">
      <c r="A1269" s="4">
        <v>1267</v>
      </c>
      <c r="B1269" s="4" t="str">
        <f>"3696202201221001515570"</f>
        <v>3696202201221001515570</v>
      </c>
      <c r="C1269" s="4" t="str">
        <f>"徐海锦"</f>
        <v>徐海锦</v>
      </c>
      <c r="D1269" s="4"/>
    </row>
    <row r="1270" spans="1:4" s="1" customFormat="1" ht="34.5" customHeight="1">
      <c r="A1270" s="4">
        <v>1268</v>
      </c>
      <c r="B1270" s="4" t="str">
        <f>"3696202201221007005577"</f>
        <v>3696202201221007005577</v>
      </c>
      <c r="C1270" s="4" t="str">
        <f>"李勇达"</f>
        <v>李勇达</v>
      </c>
      <c r="D1270" s="4"/>
    </row>
    <row r="1271" spans="1:4" s="1" customFormat="1" ht="34.5" customHeight="1">
      <c r="A1271" s="4">
        <v>1269</v>
      </c>
      <c r="B1271" s="4" t="str">
        <f>"3696202201221008155586"</f>
        <v>3696202201221008155586</v>
      </c>
      <c r="C1271" s="4" t="str">
        <f>"李达波"</f>
        <v>李达波</v>
      </c>
      <c r="D1271" s="4"/>
    </row>
    <row r="1272" spans="1:4" s="1" customFormat="1" ht="34.5" customHeight="1">
      <c r="A1272" s="4">
        <v>1270</v>
      </c>
      <c r="B1272" s="4" t="str">
        <f>"3696202201221010295598"</f>
        <v>3696202201221010295598</v>
      </c>
      <c r="C1272" s="4" t="str">
        <f>"周敏华"</f>
        <v>周敏华</v>
      </c>
      <c r="D1272" s="4"/>
    </row>
    <row r="1273" spans="1:4" s="1" customFormat="1" ht="34.5" customHeight="1">
      <c r="A1273" s="4">
        <v>1271</v>
      </c>
      <c r="B1273" s="4" t="str">
        <f>"3696202201221011135603"</f>
        <v>3696202201221011135603</v>
      </c>
      <c r="C1273" s="4" t="str">
        <f>"吴春燕"</f>
        <v>吴春燕</v>
      </c>
      <c r="D1273" s="4"/>
    </row>
    <row r="1274" spans="1:4" s="1" customFormat="1" ht="34.5" customHeight="1">
      <c r="A1274" s="4">
        <v>1272</v>
      </c>
      <c r="B1274" s="4" t="str">
        <f>"3696202201221012205605"</f>
        <v>3696202201221012205605</v>
      </c>
      <c r="C1274" s="4" t="str">
        <f>"李博"</f>
        <v>李博</v>
      </c>
      <c r="D1274" s="4"/>
    </row>
    <row r="1275" spans="1:4" s="1" customFormat="1" ht="34.5" customHeight="1">
      <c r="A1275" s="4">
        <v>1273</v>
      </c>
      <c r="B1275" s="4" t="str">
        <f>"3696202201221015585622"</f>
        <v>3696202201221015585622</v>
      </c>
      <c r="C1275" s="4" t="str">
        <f>"李亮"</f>
        <v>李亮</v>
      </c>
      <c r="D1275" s="4"/>
    </row>
    <row r="1276" spans="1:4" s="1" customFormat="1" ht="34.5" customHeight="1">
      <c r="A1276" s="4">
        <v>1274</v>
      </c>
      <c r="B1276" s="4" t="str">
        <f>"3696202201221019005630"</f>
        <v>3696202201221019005630</v>
      </c>
      <c r="C1276" s="4" t="str">
        <f>"盆运平"</f>
        <v>盆运平</v>
      </c>
      <c r="D1276" s="4"/>
    </row>
    <row r="1277" spans="1:4" s="1" customFormat="1" ht="34.5" customHeight="1">
      <c r="A1277" s="4">
        <v>1275</v>
      </c>
      <c r="B1277" s="4" t="str">
        <f>"3696202201221025135642"</f>
        <v>3696202201221025135642</v>
      </c>
      <c r="C1277" s="4" t="str">
        <f>"郑龙刚"</f>
        <v>郑龙刚</v>
      </c>
      <c r="D1277" s="4"/>
    </row>
    <row r="1278" spans="1:4" s="1" customFormat="1" ht="34.5" customHeight="1">
      <c r="A1278" s="4">
        <v>1276</v>
      </c>
      <c r="B1278" s="4" t="str">
        <f>"3696202201221026205647"</f>
        <v>3696202201221026205647</v>
      </c>
      <c r="C1278" s="4" t="str">
        <f>"王大程"</f>
        <v>王大程</v>
      </c>
      <c r="D1278" s="4"/>
    </row>
    <row r="1279" spans="1:4" s="1" customFormat="1" ht="34.5" customHeight="1">
      <c r="A1279" s="4">
        <v>1277</v>
      </c>
      <c r="B1279" s="4" t="str">
        <f>"3696202201221031025659"</f>
        <v>3696202201221031025659</v>
      </c>
      <c r="C1279" s="4" t="str">
        <f>"李雨静"</f>
        <v>李雨静</v>
      </c>
      <c r="D1279" s="4"/>
    </row>
    <row r="1280" spans="1:4" s="1" customFormat="1" ht="34.5" customHeight="1">
      <c r="A1280" s="4">
        <v>1278</v>
      </c>
      <c r="B1280" s="4" t="str">
        <f>"3696202201221034405669"</f>
        <v>3696202201221034405669</v>
      </c>
      <c r="C1280" s="4" t="str">
        <f>"王家宇"</f>
        <v>王家宇</v>
      </c>
      <c r="D1280" s="4"/>
    </row>
    <row r="1281" spans="1:4" s="1" customFormat="1" ht="34.5" customHeight="1">
      <c r="A1281" s="4">
        <v>1279</v>
      </c>
      <c r="B1281" s="4" t="str">
        <f>"3696202201221035005670"</f>
        <v>3696202201221035005670</v>
      </c>
      <c r="C1281" s="4" t="str">
        <f>"郑克清"</f>
        <v>郑克清</v>
      </c>
      <c r="D1281" s="4"/>
    </row>
    <row r="1282" spans="1:4" s="1" customFormat="1" ht="34.5" customHeight="1">
      <c r="A1282" s="4">
        <v>1280</v>
      </c>
      <c r="B1282" s="4" t="str">
        <f>"3696202201221035145671"</f>
        <v>3696202201221035145671</v>
      </c>
      <c r="C1282" s="4" t="str">
        <f>"刘爱建"</f>
        <v>刘爱建</v>
      </c>
      <c r="D1282" s="4"/>
    </row>
    <row r="1283" spans="1:4" s="1" customFormat="1" ht="34.5" customHeight="1">
      <c r="A1283" s="4">
        <v>1281</v>
      </c>
      <c r="B1283" s="4" t="str">
        <f>"3696202201221036525674"</f>
        <v>3696202201221036525674</v>
      </c>
      <c r="C1283" s="4" t="str">
        <f>"黎祺昕"</f>
        <v>黎祺昕</v>
      </c>
      <c r="D1283" s="4"/>
    </row>
    <row r="1284" spans="1:4" s="1" customFormat="1" ht="34.5" customHeight="1">
      <c r="A1284" s="4">
        <v>1282</v>
      </c>
      <c r="B1284" s="4" t="str">
        <f>"3696202201221038275676"</f>
        <v>3696202201221038275676</v>
      </c>
      <c r="C1284" s="4" t="str">
        <f>"苏文海"</f>
        <v>苏文海</v>
      </c>
      <c r="D1284" s="4"/>
    </row>
    <row r="1285" spans="1:4" s="1" customFormat="1" ht="34.5" customHeight="1">
      <c r="A1285" s="4">
        <v>1283</v>
      </c>
      <c r="B1285" s="4" t="str">
        <f>"3696202201221040155678"</f>
        <v>3696202201221040155678</v>
      </c>
      <c r="C1285" s="4" t="str">
        <f>"刘宝立"</f>
        <v>刘宝立</v>
      </c>
      <c r="D1285" s="4"/>
    </row>
    <row r="1286" spans="1:4" s="1" customFormat="1" ht="34.5" customHeight="1">
      <c r="A1286" s="4">
        <v>1284</v>
      </c>
      <c r="B1286" s="4" t="str">
        <f>"3696202201221040155679"</f>
        <v>3696202201221040155679</v>
      </c>
      <c r="C1286" s="4" t="str">
        <f>"王辉富"</f>
        <v>王辉富</v>
      </c>
      <c r="D1286" s="4"/>
    </row>
    <row r="1287" spans="1:4" s="1" customFormat="1" ht="34.5" customHeight="1">
      <c r="A1287" s="4">
        <v>1285</v>
      </c>
      <c r="B1287" s="4" t="str">
        <f>"3696202201221041165684"</f>
        <v>3696202201221041165684</v>
      </c>
      <c r="C1287" s="4" t="str">
        <f>"钟宇鸿"</f>
        <v>钟宇鸿</v>
      </c>
      <c r="D1287" s="4"/>
    </row>
    <row r="1288" spans="1:4" s="1" customFormat="1" ht="34.5" customHeight="1">
      <c r="A1288" s="4">
        <v>1286</v>
      </c>
      <c r="B1288" s="4" t="str">
        <f>"3696202201221045145692"</f>
        <v>3696202201221045145692</v>
      </c>
      <c r="C1288" s="4" t="str">
        <f>"唐瑶"</f>
        <v>唐瑶</v>
      </c>
      <c r="D1288" s="4"/>
    </row>
    <row r="1289" spans="1:4" s="1" customFormat="1" ht="34.5" customHeight="1">
      <c r="A1289" s="4">
        <v>1287</v>
      </c>
      <c r="B1289" s="4" t="str">
        <f>"3696202201221047215698"</f>
        <v>3696202201221047215698</v>
      </c>
      <c r="C1289" s="4" t="str">
        <f>"林珏君"</f>
        <v>林珏君</v>
      </c>
      <c r="D1289" s="4"/>
    </row>
    <row r="1290" spans="1:4" s="1" customFormat="1" ht="34.5" customHeight="1">
      <c r="A1290" s="4">
        <v>1288</v>
      </c>
      <c r="B1290" s="4" t="str">
        <f>"3696202201221047445699"</f>
        <v>3696202201221047445699</v>
      </c>
      <c r="C1290" s="4" t="str">
        <f>"罗小进"</f>
        <v>罗小进</v>
      </c>
      <c r="D1290" s="4"/>
    </row>
    <row r="1291" spans="1:4" s="1" customFormat="1" ht="34.5" customHeight="1">
      <c r="A1291" s="4">
        <v>1289</v>
      </c>
      <c r="B1291" s="4" t="str">
        <f>"3696202201221047505702"</f>
        <v>3696202201221047505702</v>
      </c>
      <c r="C1291" s="4" t="str">
        <f>"刘远航"</f>
        <v>刘远航</v>
      </c>
      <c r="D1291" s="4"/>
    </row>
    <row r="1292" spans="1:4" s="1" customFormat="1" ht="34.5" customHeight="1">
      <c r="A1292" s="4">
        <v>1290</v>
      </c>
      <c r="B1292" s="4" t="str">
        <f>"3696202201221048535705"</f>
        <v>3696202201221048535705</v>
      </c>
      <c r="C1292" s="4" t="str">
        <f>"孙才多"</f>
        <v>孙才多</v>
      </c>
      <c r="D1292" s="4"/>
    </row>
    <row r="1293" spans="1:4" s="1" customFormat="1" ht="34.5" customHeight="1">
      <c r="A1293" s="4">
        <v>1291</v>
      </c>
      <c r="B1293" s="4" t="str">
        <f>"3696202201221049455708"</f>
        <v>3696202201221049455708</v>
      </c>
      <c r="C1293" s="4" t="str">
        <f>"韦静雨"</f>
        <v>韦静雨</v>
      </c>
      <c r="D1293" s="4"/>
    </row>
    <row r="1294" spans="1:4" s="1" customFormat="1" ht="34.5" customHeight="1">
      <c r="A1294" s="4">
        <v>1292</v>
      </c>
      <c r="B1294" s="4" t="str">
        <f>"3696202201221051425709"</f>
        <v>3696202201221051425709</v>
      </c>
      <c r="C1294" s="4" t="str">
        <f>"李晓玲"</f>
        <v>李晓玲</v>
      </c>
      <c r="D1294" s="4"/>
    </row>
    <row r="1295" spans="1:4" s="1" customFormat="1" ht="34.5" customHeight="1">
      <c r="A1295" s="4">
        <v>1293</v>
      </c>
      <c r="B1295" s="4" t="str">
        <f>"3696202201221051435710"</f>
        <v>3696202201221051435710</v>
      </c>
      <c r="C1295" s="4" t="str">
        <f>"潘祖会"</f>
        <v>潘祖会</v>
      </c>
      <c r="D1295" s="4"/>
    </row>
    <row r="1296" spans="1:4" s="1" customFormat="1" ht="34.5" customHeight="1">
      <c r="A1296" s="4">
        <v>1294</v>
      </c>
      <c r="B1296" s="4" t="str">
        <f>"3696202201221054525718"</f>
        <v>3696202201221054525718</v>
      </c>
      <c r="C1296" s="4" t="str">
        <f>"李成龙"</f>
        <v>李成龙</v>
      </c>
      <c r="D1296" s="4"/>
    </row>
    <row r="1297" spans="1:4" s="1" customFormat="1" ht="34.5" customHeight="1">
      <c r="A1297" s="4">
        <v>1295</v>
      </c>
      <c r="B1297" s="4" t="str">
        <f>"3696202201221101265730"</f>
        <v>3696202201221101265730</v>
      </c>
      <c r="C1297" s="4" t="str">
        <f>"孙章成"</f>
        <v>孙章成</v>
      </c>
      <c r="D1297" s="4"/>
    </row>
    <row r="1298" spans="1:4" s="1" customFormat="1" ht="34.5" customHeight="1">
      <c r="A1298" s="4">
        <v>1296</v>
      </c>
      <c r="B1298" s="4" t="str">
        <f>"3696202201221103365738"</f>
        <v>3696202201221103365738</v>
      </c>
      <c r="C1298" s="4" t="str">
        <f>"夏治鸿"</f>
        <v>夏治鸿</v>
      </c>
      <c r="D1298" s="4"/>
    </row>
    <row r="1299" spans="1:4" s="1" customFormat="1" ht="34.5" customHeight="1">
      <c r="A1299" s="4">
        <v>1297</v>
      </c>
      <c r="B1299" s="4" t="str">
        <f>"3696202201221106595749"</f>
        <v>3696202201221106595749</v>
      </c>
      <c r="C1299" s="4" t="str">
        <f>"杨传杰"</f>
        <v>杨传杰</v>
      </c>
      <c r="D1299" s="4"/>
    </row>
    <row r="1300" spans="1:4" s="1" customFormat="1" ht="34.5" customHeight="1">
      <c r="A1300" s="4">
        <v>1298</v>
      </c>
      <c r="B1300" s="4" t="str">
        <f>"3696202201221109175753"</f>
        <v>3696202201221109175753</v>
      </c>
      <c r="C1300" s="4" t="str">
        <f>"黄芳娜"</f>
        <v>黄芳娜</v>
      </c>
      <c r="D1300" s="4"/>
    </row>
    <row r="1301" spans="1:4" s="1" customFormat="1" ht="34.5" customHeight="1">
      <c r="A1301" s="4">
        <v>1299</v>
      </c>
      <c r="B1301" s="4" t="str">
        <f>"3696202201221112395759"</f>
        <v>3696202201221112395759</v>
      </c>
      <c r="C1301" s="4" t="str">
        <f>"王小南"</f>
        <v>王小南</v>
      </c>
      <c r="D1301" s="4"/>
    </row>
    <row r="1302" spans="1:4" s="1" customFormat="1" ht="34.5" customHeight="1">
      <c r="A1302" s="4">
        <v>1300</v>
      </c>
      <c r="B1302" s="4" t="str">
        <f>"3696202201221112505760"</f>
        <v>3696202201221112505760</v>
      </c>
      <c r="C1302" s="4" t="str">
        <f>"李佳凝"</f>
        <v>李佳凝</v>
      </c>
      <c r="D1302" s="4"/>
    </row>
    <row r="1303" spans="1:4" s="1" customFormat="1" ht="34.5" customHeight="1">
      <c r="A1303" s="4">
        <v>1301</v>
      </c>
      <c r="B1303" s="4" t="str">
        <f>"3696202201221113565763"</f>
        <v>3696202201221113565763</v>
      </c>
      <c r="C1303" s="4" t="str">
        <f>"孙佳欣"</f>
        <v>孙佳欣</v>
      </c>
      <c r="D1303" s="4"/>
    </row>
    <row r="1304" spans="1:4" s="1" customFormat="1" ht="34.5" customHeight="1">
      <c r="A1304" s="4">
        <v>1302</v>
      </c>
      <c r="B1304" s="4" t="str">
        <f>"3696202201221114005764"</f>
        <v>3696202201221114005764</v>
      </c>
      <c r="C1304" s="4" t="str">
        <f>"黄臻"</f>
        <v>黄臻</v>
      </c>
      <c r="D1304" s="4"/>
    </row>
    <row r="1305" spans="1:4" s="1" customFormat="1" ht="34.5" customHeight="1">
      <c r="A1305" s="4">
        <v>1303</v>
      </c>
      <c r="B1305" s="4" t="str">
        <f>"3696202201221116155768"</f>
        <v>3696202201221116155768</v>
      </c>
      <c r="C1305" s="4" t="str">
        <f>"杨珊"</f>
        <v>杨珊</v>
      </c>
      <c r="D1305" s="4"/>
    </row>
    <row r="1306" spans="1:4" s="1" customFormat="1" ht="34.5" customHeight="1">
      <c r="A1306" s="4">
        <v>1304</v>
      </c>
      <c r="B1306" s="4" t="str">
        <f>"3696202201221126305783"</f>
        <v>3696202201221126305783</v>
      </c>
      <c r="C1306" s="4" t="str">
        <f>"李文振"</f>
        <v>李文振</v>
      </c>
      <c r="D1306" s="4"/>
    </row>
    <row r="1307" spans="1:4" s="1" customFormat="1" ht="34.5" customHeight="1">
      <c r="A1307" s="4">
        <v>1305</v>
      </c>
      <c r="B1307" s="4" t="str">
        <f>"3696202201221128315786"</f>
        <v>3696202201221128315786</v>
      </c>
      <c r="C1307" s="4" t="str">
        <f>"肖海波"</f>
        <v>肖海波</v>
      </c>
      <c r="D1307" s="4"/>
    </row>
    <row r="1308" spans="1:4" s="1" customFormat="1" ht="34.5" customHeight="1">
      <c r="A1308" s="4">
        <v>1306</v>
      </c>
      <c r="B1308" s="4" t="str">
        <f>"3696202201221136295797"</f>
        <v>3696202201221136295797</v>
      </c>
      <c r="C1308" s="4" t="str">
        <f>"王有福"</f>
        <v>王有福</v>
      </c>
      <c r="D1308" s="4"/>
    </row>
    <row r="1309" spans="1:4" s="1" customFormat="1" ht="34.5" customHeight="1">
      <c r="A1309" s="4">
        <v>1307</v>
      </c>
      <c r="B1309" s="4" t="str">
        <f>"3696202201221139275807"</f>
        <v>3696202201221139275807</v>
      </c>
      <c r="C1309" s="4" t="str">
        <f>"陈玟博"</f>
        <v>陈玟博</v>
      </c>
      <c r="D1309" s="4"/>
    </row>
    <row r="1310" spans="1:4" s="1" customFormat="1" ht="34.5" customHeight="1">
      <c r="A1310" s="4">
        <v>1308</v>
      </c>
      <c r="B1310" s="4" t="str">
        <f>"3696202201221147155815"</f>
        <v>3696202201221147155815</v>
      </c>
      <c r="C1310" s="4" t="str">
        <f>"吴天煌"</f>
        <v>吴天煌</v>
      </c>
      <c r="D1310" s="4"/>
    </row>
    <row r="1311" spans="1:4" s="1" customFormat="1" ht="34.5" customHeight="1">
      <c r="A1311" s="4">
        <v>1309</v>
      </c>
      <c r="B1311" s="4" t="str">
        <f>"3696202201221148005816"</f>
        <v>3696202201221148005816</v>
      </c>
      <c r="C1311" s="4" t="str">
        <f>"许创辉"</f>
        <v>许创辉</v>
      </c>
      <c r="D1311" s="4"/>
    </row>
    <row r="1312" spans="1:4" s="1" customFormat="1" ht="34.5" customHeight="1">
      <c r="A1312" s="4">
        <v>1310</v>
      </c>
      <c r="B1312" s="4" t="str">
        <f>"3696202201221152105822"</f>
        <v>3696202201221152105822</v>
      </c>
      <c r="C1312" s="4" t="str">
        <f>"蔡教璟"</f>
        <v>蔡教璟</v>
      </c>
      <c r="D1312" s="4"/>
    </row>
    <row r="1313" spans="1:4" s="1" customFormat="1" ht="34.5" customHeight="1">
      <c r="A1313" s="4">
        <v>1311</v>
      </c>
      <c r="B1313" s="4" t="str">
        <f>"3696202201221157445829"</f>
        <v>3696202201221157445829</v>
      </c>
      <c r="C1313" s="4" t="str">
        <f>"张劲"</f>
        <v>张劲</v>
      </c>
      <c r="D1313" s="4"/>
    </row>
    <row r="1314" spans="1:4" s="1" customFormat="1" ht="34.5" customHeight="1">
      <c r="A1314" s="4">
        <v>1312</v>
      </c>
      <c r="B1314" s="4" t="str">
        <f>"3696202201221202405835"</f>
        <v>3696202201221202405835</v>
      </c>
      <c r="C1314" s="4" t="str">
        <f>"韩万强"</f>
        <v>韩万强</v>
      </c>
      <c r="D1314" s="4"/>
    </row>
    <row r="1315" spans="1:4" s="1" customFormat="1" ht="34.5" customHeight="1">
      <c r="A1315" s="4">
        <v>1313</v>
      </c>
      <c r="B1315" s="4" t="str">
        <f>"3696202201221205055839"</f>
        <v>3696202201221205055839</v>
      </c>
      <c r="C1315" s="4" t="str">
        <f>"高凌"</f>
        <v>高凌</v>
      </c>
      <c r="D1315" s="4"/>
    </row>
    <row r="1316" spans="1:4" s="1" customFormat="1" ht="34.5" customHeight="1">
      <c r="A1316" s="4">
        <v>1314</v>
      </c>
      <c r="B1316" s="4" t="str">
        <f>"3696202201221212445847"</f>
        <v>3696202201221212445847</v>
      </c>
      <c r="C1316" s="4" t="str">
        <f>"符宇鲲"</f>
        <v>符宇鲲</v>
      </c>
      <c r="D1316" s="4"/>
    </row>
    <row r="1317" spans="1:4" s="1" customFormat="1" ht="34.5" customHeight="1">
      <c r="A1317" s="4">
        <v>1315</v>
      </c>
      <c r="B1317" s="4" t="str">
        <f>"3696202201221212565848"</f>
        <v>3696202201221212565848</v>
      </c>
      <c r="C1317" s="4" t="str">
        <f>"李岚"</f>
        <v>李岚</v>
      </c>
      <c r="D1317" s="4"/>
    </row>
    <row r="1318" spans="1:4" s="1" customFormat="1" ht="34.5" customHeight="1">
      <c r="A1318" s="4">
        <v>1316</v>
      </c>
      <c r="B1318" s="4" t="str">
        <f>"3696202201221216545853"</f>
        <v>3696202201221216545853</v>
      </c>
      <c r="C1318" s="4" t="str">
        <f>"张少妹"</f>
        <v>张少妹</v>
      </c>
      <c r="D1318" s="4"/>
    </row>
    <row r="1319" spans="1:4" s="1" customFormat="1" ht="34.5" customHeight="1">
      <c r="A1319" s="4">
        <v>1317</v>
      </c>
      <c r="B1319" s="4" t="str">
        <f>"3696202201221225595865"</f>
        <v>3696202201221225595865</v>
      </c>
      <c r="C1319" s="4" t="str">
        <f>"王娜"</f>
        <v>王娜</v>
      </c>
      <c r="D1319" s="4"/>
    </row>
    <row r="1320" spans="1:4" s="1" customFormat="1" ht="34.5" customHeight="1">
      <c r="A1320" s="4">
        <v>1318</v>
      </c>
      <c r="B1320" s="4" t="str">
        <f>"3696202201221232025871"</f>
        <v>3696202201221232025871</v>
      </c>
      <c r="C1320" s="4" t="str">
        <f>"卢健阳"</f>
        <v>卢健阳</v>
      </c>
      <c r="D1320" s="4"/>
    </row>
    <row r="1321" spans="1:4" s="1" customFormat="1" ht="34.5" customHeight="1">
      <c r="A1321" s="4">
        <v>1319</v>
      </c>
      <c r="B1321" s="4" t="str">
        <f>"3696202201221233035873"</f>
        <v>3696202201221233035873</v>
      </c>
      <c r="C1321" s="4" t="str">
        <f>"李英俊"</f>
        <v>李英俊</v>
      </c>
      <c r="D1321" s="4"/>
    </row>
    <row r="1322" spans="1:4" s="1" customFormat="1" ht="34.5" customHeight="1">
      <c r="A1322" s="4">
        <v>1320</v>
      </c>
      <c r="B1322" s="4" t="str">
        <f>"3696202201221238375880"</f>
        <v>3696202201221238375880</v>
      </c>
      <c r="C1322" s="4" t="str">
        <f>"郑鑫"</f>
        <v>郑鑫</v>
      </c>
      <c r="D1322" s="4"/>
    </row>
    <row r="1323" spans="1:4" s="1" customFormat="1" ht="34.5" customHeight="1">
      <c r="A1323" s="4">
        <v>1321</v>
      </c>
      <c r="B1323" s="4" t="str">
        <f>"3696202201221243435888"</f>
        <v>3696202201221243435888</v>
      </c>
      <c r="C1323" s="4" t="str">
        <f>"谭美娜"</f>
        <v>谭美娜</v>
      </c>
      <c r="D1323" s="4"/>
    </row>
    <row r="1324" spans="1:4" s="1" customFormat="1" ht="34.5" customHeight="1">
      <c r="A1324" s="4">
        <v>1322</v>
      </c>
      <c r="B1324" s="4" t="str">
        <f>"3696202201221252565901"</f>
        <v>3696202201221252565901</v>
      </c>
      <c r="C1324" s="4" t="str">
        <f>"符少映"</f>
        <v>符少映</v>
      </c>
      <c r="D1324" s="4"/>
    </row>
    <row r="1325" spans="1:4" s="1" customFormat="1" ht="34.5" customHeight="1">
      <c r="A1325" s="4">
        <v>1323</v>
      </c>
      <c r="B1325" s="4" t="str">
        <f>"3696202201221302245919"</f>
        <v>3696202201221302245919</v>
      </c>
      <c r="C1325" s="4" t="str">
        <f>"郑煌"</f>
        <v>郑煌</v>
      </c>
      <c r="D1325" s="4"/>
    </row>
    <row r="1326" spans="1:4" s="1" customFormat="1" ht="34.5" customHeight="1">
      <c r="A1326" s="4">
        <v>1324</v>
      </c>
      <c r="B1326" s="4" t="str">
        <f>"3696202201221304145920"</f>
        <v>3696202201221304145920</v>
      </c>
      <c r="C1326" s="4" t="str">
        <f>"林彬"</f>
        <v>林彬</v>
      </c>
      <c r="D1326" s="4"/>
    </row>
    <row r="1327" spans="1:4" s="1" customFormat="1" ht="34.5" customHeight="1">
      <c r="A1327" s="4">
        <v>1325</v>
      </c>
      <c r="B1327" s="4" t="str">
        <f>"3696202201221306165923"</f>
        <v>3696202201221306165923</v>
      </c>
      <c r="C1327" s="4" t="str">
        <f>"邢海涛"</f>
        <v>邢海涛</v>
      </c>
      <c r="D1327" s="4"/>
    </row>
    <row r="1328" spans="1:4" s="1" customFormat="1" ht="34.5" customHeight="1">
      <c r="A1328" s="4">
        <v>1326</v>
      </c>
      <c r="B1328" s="4" t="str">
        <f>"3696202201221310575934"</f>
        <v>3696202201221310575934</v>
      </c>
      <c r="C1328" s="4" t="str">
        <f>"杨春来"</f>
        <v>杨春来</v>
      </c>
      <c r="D1328" s="4"/>
    </row>
    <row r="1329" spans="1:4" s="1" customFormat="1" ht="34.5" customHeight="1">
      <c r="A1329" s="4">
        <v>1327</v>
      </c>
      <c r="B1329" s="4" t="str">
        <f>"3696202201221316215942"</f>
        <v>3696202201221316215942</v>
      </c>
      <c r="C1329" s="4" t="str">
        <f>"李浩"</f>
        <v>李浩</v>
      </c>
      <c r="D1329" s="4"/>
    </row>
    <row r="1330" spans="1:4" s="1" customFormat="1" ht="34.5" customHeight="1">
      <c r="A1330" s="4">
        <v>1328</v>
      </c>
      <c r="B1330" s="4" t="str">
        <f>"3696202201221319035948"</f>
        <v>3696202201221319035948</v>
      </c>
      <c r="C1330" s="4" t="str">
        <f>"李妤"</f>
        <v>李妤</v>
      </c>
      <c r="D1330" s="4"/>
    </row>
    <row r="1331" spans="1:4" s="1" customFormat="1" ht="34.5" customHeight="1">
      <c r="A1331" s="4">
        <v>1329</v>
      </c>
      <c r="B1331" s="4" t="str">
        <f>"3696202201221327255957"</f>
        <v>3696202201221327255957</v>
      </c>
      <c r="C1331" s="4" t="str">
        <f>"邢艳冰"</f>
        <v>邢艳冰</v>
      </c>
      <c r="D1331" s="4"/>
    </row>
    <row r="1332" spans="1:4" s="1" customFormat="1" ht="34.5" customHeight="1">
      <c r="A1332" s="4">
        <v>1330</v>
      </c>
      <c r="B1332" s="4" t="str">
        <f>"3696202201221328465958"</f>
        <v>3696202201221328465958</v>
      </c>
      <c r="C1332" s="4" t="str">
        <f>"符永杰"</f>
        <v>符永杰</v>
      </c>
      <c r="D1332" s="4"/>
    </row>
    <row r="1333" spans="1:4" s="1" customFormat="1" ht="34.5" customHeight="1">
      <c r="A1333" s="4">
        <v>1331</v>
      </c>
      <c r="B1333" s="4" t="str">
        <f>"3696202201221333075962"</f>
        <v>3696202201221333075962</v>
      </c>
      <c r="C1333" s="4" t="str">
        <f>"韦子欣"</f>
        <v>韦子欣</v>
      </c>
      <c r="D1333" s="4"/>
    </row>
    <row r="1334" spans="1:4" s="1" customFormat="1" ht="34.5" customHeight="1">
      <c r="A1334" s="4">
        <v>1332</v>
      </c>
      <c r="B1334" s="4" t="str">
        <f>"3696202201221340485967"</f>
        <v>3696202201221340485967</v>
      </c>
      <c r="C1334" s="4" t="str">
        <f>"林桂文"</f>
        <v>林桂文</v>
      </c>
      <c r="D1334" s="4"/>
    </row>
    <row r="1335" spans="1:4" s="1" customFormat="1" ht="34.5" customHeight="1">
      <c r="A1335" s="4">
        <v>1333</v>
      </c>
      <c r="B1335" s="4" t="str">
        <f>"3696202201221354065982"</f>
        <v>3696202201221354065982</v>
      </c>
      <c r="C1335" s="4" t="str">
        <f>"吴定佳"</f>
        <v>吴定佳</v>
      </c>
      <c r="D1335" s="4"/>
    </row>
    <row r="1336" spans="1:4" s="1" customFormat="1" ht="34.5" customHeight="1">
      <c r="A1336" s="4">
        <v>1334</v>
      </c>
      <c r="B1336" s="4" t="str">
        <f>"3696202201221356285987"</f>
        <v>3696202201221356285987</v>
      </c>
      <c r="C1336" s="4" t="str">
        <f>"谢长侬"</f>
        <v>谢长侬</v>
      </c>
      <c r="D1336" s="4"/>
    </row>
    <row r="1337" spans="1:4" s="1" customFormat="1" ht="34.5" customHeight="1">
      <c r="A1337" s="4">
        <v>1335</v>
      </c>
      <c r="B1337" s="4" t="str">
        <f>"3696202201221357325989"</f>
        <v>3696202201221357325989</v>
      </c>
      <c r="C1337" s="4" t="str">
        <f>"陈阳"</f>
        <v>陈阳</v>
      </c>
      <c r="D1337" s="4"/>
    </row>
    <row r="1338" spans="1:4" s="1" customFormat="1" ht="34.5" customHeight="1">
      <c r="A1338" s="4">
        <v>1336</v>
      </c>
      <c r="B1338" s="4" t="str">
        <f>"3696202201221358135990"</f>
        <v>3696202201221358135990</v>
      </c>
      <c r="C1338" s="4" t="str">
        <f>"唐惠宙"</f>
        <v>唐惠宙</v>
      </c>
      <c r="D1338" s="4"/>
    </row>
    <row r="1339" spans="1:4" s="1" customFormat="1" ht="34.5" customHeight="1">
      <c r="A1339" s="4">
        <v>1337</v>
      </c>
      <c r="B1339" s="4" t="str">
        <f>"3696202201221401155997"</f>
        <v>3696202201221401155997</v>
      </c>
      <c r="C1339" s="4" t="str">
        <f>"冯成平"</f>
        <v>冯成平</v>
      </c>
      <c r="D1339" s="4"/>
    </row>
    <row r="1340" spans="1:4" s="1" customFormat="1" ht="34.5" customHeight="1">
      <c r="A1340" s="4">
        <v>1338</v>
      </c>
      <c r="B1340" s="4" t="str">
        <f>"3696202201221403505999"</f>
        <v>3696202201221403505999</v>
      </c>
      <c r="C1340" s="4" t="str">
        <f>"黎明月"</f>
        <v>黎明月</v>
      </c>
      <c r="D1340" s="4"/>
    </row>
    <row r="1341" spans="1:4" s="1" customFormat="1" ht="34.5" customHeight="1">
      <c r="A1341" s="4">
        <v>1339</v>
      </c>
      <c r="B1341" s="4" t="str">
        <f>"3696202201221404436000"</f>
        <v>3696202201221404436000</v>
      </c>
      <c r="C1341" s="4" t="str">
        <f>"吴泰彬"</f>
        <v>吴泰彬</v>
      </c>
      <c r="D1341" s="4"/>
    </row>
    <row r="1342" spans="1:4" s="1" customFormat="1" ht="34.5" customHeight="1">
      <c r="A1342" s="4">
        <v>1340</v>
      </c>
      <c r="B1342" s="4" t="str">
        <f>"3696202201221406066002"</f>
        <v>3696202201221406066002</v>
      </c>
      <c r="C1342" s="4" t="str">
        <f>"徐也晋"</f>
        <v>徐也晋</v>
      </c>
      <c r="D1342" s="4"/>
    </row>
    <row r="1343" spans="1:4" s="1" customFormat="1" ht="34.5" customHeight="1">
      <c r="A1343" s="4">
        <v>1341</v>
      </c>
      <c r="B1343" s="4" t="str">
        <f>"3696202201221408316006"</f>
        <v>3696202201221408316006</v>
      </c>
      <c r="C1343" s="4" t="str">
        <f>"林妙玲"</f>
        <v>林妙玲</v>
      </c>
      <c r="D1343" s="4"/>
    </row>
    <row r="1344" spans="1:4" s="1" customFormat="1" ht="34.5" customHeight="1">
      <c r="A1344" s="4">
        <v>1342</v>
      </c>
      <c r="B1344" s="4" t="str">
        <f>"3696202201221411066009"</f>
        <v>3696202201221411066009</v>
      </c>
      <c r="C1344" s="4" t="str">
        <f>"符梅芳"</f>
        <v>符梅芳</v>
      </c>
      <c r="D1344" s="4"/>
    </row>
    <row r="1345" spans="1:4" s="1" customFormat="1" ht="34.5" customHeight="1">
      <c r="A1345" s="4">
        <v>1343</v>
      </c>
      <c r="B1345" s="4" t="str">
        <f>"3696202201221413426014"</f>
        <v>3696202201221413426014</v>
      </c>
      <c r="C1345" s="4" t="str">
        <f>"王箫箫"</f>
        <v>王箫箫</v>
      </c>
      <c r="D1345" s="4"/>
    </row>
    <row r="1346" spans="1:4" s="1" customFormat="1" ht="34.5" customHeight="1">
      <c r="A1346" s="4">
        <v>1344</v>
      </c>
      <c r="B1346" s="4" t="str">
        <f>"3696202201221414486016"</f>
        <v>3696202201221414486016</v>
      </c>
      <c r="C1346" s="4" t="str">
        <f>"杨春"</f>
        <v>杨春</v>
      </c>
      <c r="D1346" s="4"/>
    </row>
    <row r="1347" spans="1:4" s="1" customFormat="1" ht="34.5" customHeight="1">
      <c r="A1347" s="4">
        <v>1345</v>
      </c>
      <c r="B1347" s="4" t="str">
        <f>"3696202201221427266028"</f>
        <v>3696202201221427266028</v>
      </c>
      <c r="C1347" s="4" t="str">
        <f>"黄碗清"</f>
        <v>黄碗清</v>
      </c>
      <c r="D1347" s="4"/>
    </row>
    <row r="1348" spans="1:4" s="1" customFormat="1" ht="34.5" customHeight="1">
      <c r="A1348" s="4">
        <v>1346</v>
      </c>
      <c r="B1348" s="4" t="str">
        <f>"3696202201221435316037"</f>
        <v>3696202201221435316037</v>
      </c>
      <c r="C1348" s="4" t="str">
        <f>"陈天凤"</f>
        <v>陈天凤</v>
      </c>
      <c r="D1348" s="4"/>
    </row>
    <row r="1349" spans="1:4" s="1" customFormat="1" ht="34.5" customHeight="1">
      <c r="A1349" s="4">
        <v>1347</v>
      </c>
      <c r="B1349" s="4" t="str">
        <f>"3696202201221440136048"</f>
        <v>3696202201221440136048</v>
      </c>
      <c r="C1349" s="4" t="str">
        <f>"陈道舒"</f>
        <v>陈道舒</v>
      </c>
      <c r="D1349" s="4"/>
    </row>
    <row r="1350" spans="1:4" s="1" customFormat="1" ht="34.5" customHeight="1">
      <c r="A1350" s="4">
        <v>1348</v>
      </c>
      <c r="B1350" s="4" t="str">
        <f>"3696202201221441456052"</f>
        <v>3696202201221441456052</v>
      </c>
      <c r="C1350" s="4" t="str">
        <f>"王浩宇"</f>
        <v>王浩宇</v>
      </c>
      <c r="D1350" s="4"/>
    </row>
    <row r="1351" spans="1:4" s="1" customFormat="1" ht="34.5" customHeight="1">
      <c r="A1351" s="4">
        <v>1349</v>
      </c>
      <c r="B1351" s="4" t="str">
        <f>"3696202201221441516053"</f>
        <v>3696202201221441516053</v>
      </c>
      <c r="C1351" s="4" t="str">
        <f>"吴宗铭"</f>
        <v>吴宗铭</v>
      </c>
      <c r="D1351" s="4"/>
    </row>
    <row r="1352" spans="1:4" s="1" customFormat="1" ht="34.5" customHeight="1">
      <c r="A1352" s="4">
        <v>1350</v>
      </c>
      <c r="B1352" s="4" t="str">
        <f>"3696202201221444106058"</f>
        <v>3696202201221444106058</v>
      </c>
      <c r="C1352" s="4" t="str">
        <f>"陈道龙"</f>
        <v>陈道龙</v>
      </c>
      <c r="D1352" s="4"/>
    </row>
    <row r="1353" spans="1:4" s="1" customFormat="1" ht="34.5" customHeight="1">
      <c r="A1353" s="4">
        <v>1351</v>
      </c>
      <c r="B1353" s="4" t="str">
        <f>"3696202201221449306065"</f>
        <v>3696202201221449306065</v>
      </c>
      <c r="C1353" s="4" t="str">
        <f>"林献程"</f>
        <v>林献程</v>
      </c>
      <c r="D1353" s="4"/>
    </row>
    <row r="1354" spans="1:4" s="1" customFormat="1" ht="34.5" customHeight="1">
      <c r="A1354" s="4">
        <v>1352</v>
      </c>
      <c r="B1354" s="4" t="str">
        <f>"3696202201221454136070"</f>
        <v>3696202201221454136070</v>
      </c>
      <c r="C1354" s="4" t="str">
        <f>"傅杨"</f>
        <v>傅杨</v>
      </c>
      <c r="D1354" s="4"/>
    </row>
    <row r="1355" spans="1:4" s="1" customFormat="1" ht="34.5" customHeight="1">
      <c r="A1355" s="4">
        <v>1353</v>
      </c>
      <c r="B1355" s="4" t="str">
        <f>"3696202201221455386071"</f>
        <v>3696202201221455386071</v>
      </c>
      <c r="C1355" s="4" t="str">
        <f>"黄妍妍"</f>
        <v>黄妍妍</v>
      </c>
      <c r="D1355" s="4"/>
    </row>
    <row r="1356" spans="1:4" s="1" customFormat="1" ht="34.5" customHeight="1">
      <c r="A1356" s="4">
        <v>1354</v>
      </c>
      <c r="B1356" s="4" t="str">
        <f>"3696202201221510426089"</f>
        <v>3696202201221510426089</v>
      </c>
      <c r="C1356" s="4" t="str">
        <f>"胡颖"</f>
        <v>胡颖</v>
      </c>
      <c r="D1356" s="4"/>
    </row>
    <row r="1357" spans="1:4" s="1" customFormat="1" ht="34.5" customHeight="1">
      <c r="A1357" s="4">
        <v>1355</v>
      </c>
      <c r="B1357" s="4" t="str">
        <f>"3696202201221528466114"</f>
        <v>3696202201221528466114</v>
      </c>
      <c r="C1357" s="4" t="str">
        <f>"林明将"</f>
        <v>林明将</v>
      </c>
      <c r="D1357" s="4"/>
    </row>
    <row r="1358" spans="1:4" s="1" customFormat="1" ht="34.5" customHeight="1">
      <c r="A1358" s="4">
        <v>1356</v>
      </c>
      <c r="B1358" s="4" t="str">
        <f>"3696202201221536196121"</f>
        <v>3696202201221536196121</v>
      </c>
      <c r="C1358" s="4" t="str">
        <f>"王叶倩"</f>
        <v>王叶倩</v>
      </c>
      <c r="D1358" s="4"/>
    </row>
    <row r="1359" spans="1:4" s="1" customFormat="1" ht="34.5" customHeight="1">
      <c r="A1359" s="4">
        <v>1357</v>
      </c>
      <c r="B1359" s="4" t="str">
        <f>"3696202201221538166123"</f>
        <v>3696202201221538166123</v>
      </c>
      <c r="C1359" s="4" t="str">
        <f>"张文青"</f>
        <v>张文青</v>
      </c>
      <c r="D1359" s="4"/>
    </row>
    <row r="1360" spans="1:4" s="1" customFormat="1" ht="34.5" customHeight="1">
      <c r="A1360" s="4">
        <v>1358</v>
      </c>
      <c r="B1360" s="4" t="str">
        <f>"3696202201221539326124"</f>
        <v>3696202201221539326124</v>
      </c>
      <c r="C1360" s="4" t="str">
        <f>"林扬"</f>
        <v>林扬</v>
      </c>
      <c r="D1360" s="4"/>
    </row>
    <row r="1361" spans="1:4" s="1" customFormat="1" ht="34.5" customHeight="1">
      <c r="A1361" s="4">
        <v>1359</v>
      </c>
      <c r="B1361" s="4" t="str">
        <f>"3696202201221543586129"</f>
        <v>3696202201221543586129</v>
      </c>
      <c r="C1361" s="4" t="str">
        <f>"陈万见"</f>
        <v>陈万见</v>
      </c>
      <c r="D1361" s="4"/>
    </row>
    <row r="1362" spans="1:4" s="1" customFormat="1" ht="34.5" customHeight="1">
      <c r="A1362" s="4">
        <v>1360</v>
      </c>
      <c r="B1362" s="4" t="str">
        <f>"3696202201221545126130"</f>
        <v>3696202201221545126130</v>
      </c>
      <c r="C1362" s="4" t="str">
        <f>"杨福康"</f>
        <v>杨福康</v>
      </c>
      <c r="D1362" s="4"/>
    </row>
    <row r="1363" spans="1:4" s="1" customFormat="1" ht="34.5" customHeight="1">
      <c r="A1363" s="4">
        <v>1361</v>
      </c>
      <c r="B1363" s="4" t="str">
        <f>"3696202201221549216136"</f>
        <v>3696202201221549216136</v>
      </c>
      <c r="C1363" s="4" t="str">
        <f>"谢进学"</f>
        <v>谢进学</v>
      </c>
      <c r="D1363" s="4"/>
    </row>
    <row r="1364" spans="1:4" s="1" customFormat="1" ht="34.5" customHeight="1">
      <c r="A1364" s="4">
        <v>1362</v>
      </c>
      <c r="B1364" s="4" t="str">
        <f>"3696202201221557056145"</f>
        <v>3696202201221557056145</v>
      </c>
      <c r="C1364" s="4" t="str">
        <f>"陈香"</f>
        <v>陈香</v>
      </c>
      <c r="D1364" s="4"/>
    </row>
    <row r="1365" spans="1:4" s="1" customFormat="1" ht="34.5" customHeight="1">
      <c r="A1365" s="4">
        <v>1363</v>
      </c>
      <c r="B1365" s="4" t="str">
        <f>"3696202201221557066146"</f>
        <v>3696202201221557066146</v>
      </c>
      <c r="C1365" s="4" t="str">
        <f>"符含伟"</f>
        <v>符含伟</v>
      </c>
      <c r="D1365" s="4"/>
    </row>
    <row r="1366" spans="1:4" s="1" customFormat="1" ht="34.5" customHeight="1">
      <c r="A1366" s="4">
        <v>1364</v>
      </c>
      <c r="B1366" s="4" t="str">
        <f>"3696202201221600236153"</f>
        <v>3696202201221600236153</v>
      </c>
      <c r="C1366" s="4" t="str">
        <f>"冯秀勇"</f>
        <v>冯秀勇</v>
      </c>
      <c r="D1366" s="4"/>
    </row>
    <row r="1367" spans="1:4" s="1" customFormat="1" ht="34.5" customHeight="1">
      <c r="A1367" s="4">
        <v>1365</v>
      </c>
      <c r="B1367" s="4" t="str">
        <f>"3696202201221623236177"</f>
        <v>3696202201221623236177</v>
      </c>
      <c r="C1367" s="4" t="str">
        <f>"倪世天"</f>
        <v>倪世天</v>
      </c>
      <c r="D1367" s="4"/>
    </row>
    <row r="1368" spans="1:4" s="1" customFormat="1" ht="34.5" customHeight="1">
      <c r="A1368" s="4">
        <v>1366</v>
      </c>
      <c r="B1368" s="4" t="str">
        <f>"3696202201221623396178"</f>
        <v>3696202201221623396178</v>
      </c>
      <c r="C1368" s="4" t="str">
        <f>"符海尔"</f>
        <v>符海尔</v>
      </c>
      <c r="D1368" s="4"/>
    </row>
    <row r="1369" spans="1:4" s="1" customFormat="1" ht="34.5" customHeight="1">
      <c r="A1369" s="4">
        <v>1367</v>
      </c>
      <c r="B1369" s="4" t="str">
        <f>"3696202201221625326180"</f>
        <v>3696202201221625326180</v>
      </c>
      <c r="C1369" s="4" t="str">
        <f>"陈钦"</f>
        <v>陈钦</v>
      </c>
      <c r="D1369" s="4"/>
    </row>
    <row r="1370" spans="1:4" s="1" customFormat="1" ht="34.5" customHeight="1">
      <c r="A1370" s="4">
        <v>1368</v>
      </c>
      <c r="B1370" s="4" t="str">
        <f>"3696202201221626346181"</f>
        <v>3696202201221626346181</v>
      </c>
      <c r="C1370" s="4" t="str">
        <f>"陆志杰"</f>
        <v>陆志杰</v>
      </c>
      <c r="D1370" s="4"/>
    </row>
    <row r="1371" spans="1:4" s="1" customFormat="1" ht="34.5" customHeight="1">
      <c r="A1371" s="4">
        <v>1369</v>
      </c>
      <c r="B1371" s="4" t="str">
        <f>"3696202201221628576182"</f>
        <v>3696202201221628576182</v>
      </c>
      <c r="C1371" s="4" t="str">
        <f>"吴清科"</f>
        <v>吴清科</v>
      </c>
      <c r="D1371" s="4"/>
    </row>
    <row r="1372" spans="1:4" s="1" customFormat="1" ht="34.5" customHeight="1">
      <c r="A1372" s="4">
        <v>1370</v>
      </c>
      <c r="B1372" s="4" t="str">
        <f>"3696202201221633496186"</f>
        <v>3696202201221633496186</v>
      </c>
      <c r="C1372" s="4" t="str">
        <f>"陈少良"</f>
        <v>陈少良</v>
      </c>
      <c r="D1372" s="4"/>
    </row>
    <row r="1373" spans="1:4" s="1" customFormat="1" ht="34.5" customHeight="1">
      <c r="A1373" s="4">
        <v>1371</v>
      </c>
      <c r="B1373" s="4" t="str">
        <f>"3696202201221633546187"</f>
        <v>3696202201221633546187</v>
      </c>
      <c r="C1373" s="4" t="str">
        <f>"王美洁"</f>
        <v>王美洁</v>
      </c>
      <c r="D1373" s="4"/>
    </row>
    <row r="1374" spans="1:4" s="1" customFormat="1" ht="34.5" customHeight="1">
      <c r="A1374" s="4">
        <v>1372</v>
      </c>
      <c r="B1374" s="4" t="str">
        <f>"3696202201221637436193"</f>
        <v>3696202201221637436193</v>
      </c>
      <c r="C1374" s="4" t="str">
        <f>"张书皓"</f>
        <v>张书皓</v>
      </c>
      <c r="D1374" s="4"/>
    </row>
    <row r="1375" spans="1:4" s="1" customFormat="1" ht="34.5" customHeight="1">
      <c r="A1375" s="4">
        <v>1373</v>
      </c>
      <c r="B1375" s="4" t="str">
        <f>"3696202201221642316195"</f>
        <v>3696202201221642316195</v>
      </c>
      <c r="C1375" s="4" t="str">
        <f>"何奕东"</f>
        <v>何奕东</v>
      </c>
      <c r="D1375" s="4"/>
    </row>
    <row r="1376" spans="1:4" s="1" customFormat="1" ht="34.5" customHeight="1">
      <c r="A1376" s="4">
        <v>1374</v>
      </c>
      <c r="B1376" s="4" t="str">
        <f>"3696202201221644066196"</f>
        <v>3696202201221644066196</v>
      </c>
      <c r="C1376" s="4" t="str">
        <f>"王盛洪"</f>
        <v>王盛洪</v>
      </c>
      <c r="D1376" s="4"/>
    </row>
    <row r="1377" spans="1:4" s="1" customFormat="1" ht="34.5" customHeight="1">
      <c r="A1377" s="4">
        <v>1375</v>
      </c>
      <c r="B1377" s="4" t="str">
        <f>"3696202201221648556201"</f>
        <v>3696202201221648556201</v>
      </c>
      <c r="C1377" s="4" t="str">
        <f>"孙小慧"</f>
        <v>孙小慧</v>
      </c>
      <c r="D1377" s="4"/>
    </row>
    <row r="1378" spans="1:4" s="1" customFormat="1" ht="34.5" customHeight="1">
      <c r="A1378" s="4">
        <v>1376</v>
      </c>
      <c r="B1378" s="4" t="str">
        <f>"3696202201221651126205"</f>
        <v>3696202201221651126205</v>
      </c>
      <c r="C1378" s="4" t="str">
        <f>"王秀昌"</f>
        <v>王秀昌</v>
      </c>
      <c r="D1378" s="4"/>
    </row>
    <row r="1379" spans="1:4" s="1" customFormat="1" ht="34.5" customHeight="1">
      <c r="A1379" s="4">
        <v>1377</v>
      </c>
      <c r="B1379" s="4" t="str">
        <f>"3696202201221652366207"</f>
        <v>3696202201221652366207</v>
      </c>
      <c r="C1379" s="4" t="str">
        <f>"徐茂钧"</f>
        <v>徐茂钧</v>
      </c>
      <c r="D1379" s="4"/>
    </row>
    <row r="1380" spans="1:4" s="1" customFormat="1" ht="34.5" customHeight="1">
      <c r="A1380" s="4">
        <v>1378</v>
      </c>
      <c r="B1380" s="4" t="str">
        <f>"3696202201221657476209"</f>
        <v>3696202201221657476209</v>
      </c>
      <c r="C1380" s="4" t="str">
        <f>"王信元"</f>
        <v>王信元</v>
      </c>
      <c r="D1380" s="4"/>
    </row>
    <row r="1381" spans="1:4" s="1" customFormat="1" ht="34.5" customHeight="1">
      <c r="A1381" s="4">
        <v>1379</v>
      </c>
      <c r="B1381" s="4" t="str">
        <f>"3696202201221658286211"</f>
        <v>3696202201221658286211</v>
      </c>
      <c r="C1381" s="4" t="str">
        <f>"黄一剑"</f>
        <v>黄一剑</v>
      </c>
      <c r="D1381" s="4"/>
    </row>
    <row r="1382" spans="1:4" s="1" customFormat="1" ht="34.5" customHeight="1">
      <c r="A1382" s="4">
        <v>1380</v>
      </c>
      <c r="B1382" s="4" t="str">
        <f>"3696202201221700536215"</f>
        <v>3696202201221700536215</v>
      </c>
      <c r="C1382" s="4" t="str">
        <f>"郑伟辉"</f>
        <v>郑伟辉</v>
      </c>
      <c r="D1382" s="4"/>
    </row>
    <row r="1383" spans="1:4" s="1" customFormat="1" ht="34.5" customHeight="1">
      <c r="A1383" s="4">
        <v>1381</v>
      </c>
      <c r="B1383" s="4" t="str">
        <f>"3696202201221703386219"</f>
        <v>3696202201221703386219</v>
      </c>
      <c r="C1383" s="4" t="str">
        <f>"郑壮平"</f>
        <v>郑壮平</v>
      </c>
      <c r="D1383" s="4"/>
    </row>
    <row r="1384" spans="1:4" s="1" customFormat="1" ht="34.5" customHeight="1">
      <c r="A1384" s="4">
        <v>1382</v>
      </c>
      <c r="B1384" s="4" t="str">
        <f>"3696202201221710046222"</f>
        <v>3696202201221710046222</v>
      </c>
      <c r="C1384" s="4" t="str">
        <f>"梁原溢"</f>
        <v>梁原溢</v>
      </c>
      <c r="D1384" s="4"/>
    </row>
    <row r="1385" spans="1:4" s="1" customFormat="1" ht="34.5" customHeight="1">
      <c r="A1385" s="4">
        <v>1383</v>
      </c>
      <c r="B1385" s="4" t="str">
        <f>"3696202201221711406227"</f>
        <v>3696202201221711406227</v>
      </c>
      <c r="C1385" s="4" t="str">
        <f>"李懿"</f>
        <v>李懿</v>
      </c>
      <c r="D1385" s="4"/>
    </row>
    <row r="1386" spans="1:4" s="1" customFormat="1" ht="34.5" customHeight="1">
      <c r="A1386" s="4">
        <v>1384</v>
      </c>
      <c r="B1386" s="4" t="str">
        <f>"3696202201221713296231"</f>
        <v>3696202201221713296231</v>
      </c>
      <c r="C1386" s="4" t="str">
        <f>"何慕"</f>
        <v>何慕</v>
      </c>
      <c r="D1386" s="4"/>
    </row>
    <row r="1387" spans="1:4" s="1" customFormat="1" ht="34.5" customHeight="1">
      <c r="A1387" s="4">
        <v>1385</v>
      </c>
      <c r="B1387" s="4" t="str">
        <f>"3696202201221714076233"</f>
        <v>3696202201221714076233</v>
      </c>
      <c r="C1387" s="4" t="str">
        <f>"陈开坤"</f>
        <v>陈开坤</v>
      </c>
      <c r="D1387" s="4"/>
    </row>
    <row r="1388" spans="1:4" s="1" customFormat="1" ht="34.5" customHeight="1">
      <c r="A1388" s="4">
        <v>1386</v>
      </c>
      <c r="B1388" s="4" t="str">
        <f>"3696202201221715006234"</f>
        <v>3696202201221715006234</v>
      </c>
      <c r="C1388" s="4" t="str">
        <f>"林海莹"</f>
        <v>林海莹</v>
      </c>
      <c r="D1388" s="4"/>
    </row>
    <row r="1389" spans="1:4" s="1" customFormat="1" ht="34.5" customHeight="1">
      <c r="A1389" s="4">
        <v>1387</v>
      </c>
      <c r="B1389" s="4" t="str">
        <f>"3696202201221718056236"</f>
        <v>3696202201221718056236</v>
      </c>
      <c r="C1389" s="4" t="str">
        <f>"李进"</f>
        <v>李进</v>
      </c>
      <c r="D1389" s="4"/>
    </row>
    <row r="1390" spans="1:4" s="1" customFormat="1" ht="34.5" customHeight="1">
      <c r="A1390" s="4">
        <v>1388</v>
      </c>
      <c r="B1390" s="4" t="str">
        <f>"3696202201221730346244"</f>
        <v>3696202201221730346244</v>
      </c>
      <c r="C1390" s="4" t="str">
        <f>"陈欣妍"</f>
        <v>陈欣妍</v>
      </c>
      <c r="D1390" s="4"/>
    </row>
    <row r="1391" spans="1:4" s="1" customFormat="1" ht="34.5" customHeight="1">
      <c r="A1391" s="4">
        <v>1389</v>
      </c>
      <c r="B1391" s="4" t="str">
        <f>"3696202201221733366247"</f>
        <v>3696202201221733366247</v>
      </c>
      <c r="C1391" s="4" t="str">
        <f>"符月贞"</f>
        <v>符月贞</v>
      </c>
      <c r="D1391" s="4"/>
    </row>
    <row r="1392" spans="1:4" s="1" customFormat="1" ht="34.5" customHeight="1">
      <c r="A1392" s="4">
        <v>1390</v>
      </c>
      <c r="B1392" s="4" t="str">
        <f>"3696202201221736316250"</f>
        <v>3696202201221736316250</v>
      </c>
      <c r="C1392" s="4" t="str">
        <f>"郭光群"</f>
        <v>郭光群</v>
      </c>
      <c r="D1392" s="4"/>
    </row>
    <row r="1393" spans="1:4" s="1" customFormat="1" ht="34.5" customHeight="1">
      <c r="A1393" s="4">
        <v>1391</v>
      </c>
      <c r="B1393" s="4" t="str">
        <f>"3696202201221737566251"</f>
        <v>3696202201221737566251</v>
      </c>
      <c r="C1393" s="4" t="str">
        <f>"王大祈"</f>
        <v>王大祈</v>
      </c>
      <c r="D1393" s="4"/>
    </row>
    <row r="1394" spans="1:4" s="1" customFormat="1" ht="34.5" customHeight="1">
      <c r="A1394" s="4">
        <v>1392</v>
      </c>
      <c r="B1394" s="4" t="str">
        <f>"3696202201221742206257"</f>
        <v>3696202201221742206257</v>
      </c>
      <c r="C1394" s="4" t="str">
        <f>"李锋海"</f>
        <v>李锋海</v>
      </c>
      <c r="D1394" s="4"/>
    </row>
    <row r="1395" spans="1:4" s="1" customFormat="1" ht="34.5" customHeight="1">
      <c r="A1395" s="4">
        <v>1393</v>
      </c>
      <c r="B1395" s="4" t="str">
        <f>"3696202201221758146264"</f>
        <v>3696202201221758146264</v>
      </c>
      <c r="C1395" s="4" t="str">
        <f>"冼庆帝"</f>
        <v>冼庆帝</v>
      </c>
      <c r="D1395" s="4"/>
    </row>
    <row r="1396" spans="1:4" s="1" customFormat="1" ht="34.5" customHeight="1">
      <c r="A1396" s="4">
        <v>1394</v>
      </c>
      <c r="B1396" s="4" t="str">
        <f>"3696202201221803266269"</f>
        <v>3696202201221803266269</v>
      </c>
      <c r="C1396" s="4" t="str">
        <f>"彭达威"</f>
        <v>彭达威</v>
      </c>
      <c r="D1396" s="4"/>
    </row>
    <row r="1397" spans="1:4" s="1" customFormat="1" ht="34.5" customHeight="1">
      <c r="A1397" s="4">
        <v>1395</v>
      </c>
      <c r="B1397" s="4" t="str">
        <f>"3696202201221805506271"</f>
        <v>3696202201221805506271</v>
      </c>
      <c r="C1397" s="4" t="str">
        <f>"陈明吉"</f>
        <v>陈明吉</v>
      </c>
      <c r="D1397" s="4"/>
    </row>
    <row r="1398" spans="1:4" s="1" customFormat="1" ht="34.5" customHeight="1">
      <c r="A1398" s="4">
        <v>1396</v>
      </c>
      <c r="B1398" s="4" t="str">
        <f>"3696202201221806416272"</f>
        <v>3696202201221806416272</v>
      </c>
      <c r="C1398" s="4" t="str">
        <f>"符传宝"</f>
        <v>符传宝</v>
      </c>
      <c r="D1398" s="4"/>
    </row>
    <row r="1399" spans="1:4" s="1" customFormat="1" ht="34.5" customHeight="1">
      <c r="A1399" s="4">
        <v>1397</v>
      </c>
      <c r="B1399" s="4" t="str">
        <f>"3696202201221811036273"</f>
        <v>3696202201221811036273</v>
      </c>
      <c r="C1399" s="4" t="str">
        <f>"王思琦"</f>
        <v>王思琦</v>
      </c>
      <c r="D1399" s="4"/>
    </row>
    <row r="1400" spans="1:4" s="1" customFormat="1" ht="34.5" customHeight="1">
      <c r="A1400" s="4">
        <v>1398</v>
      </c>
      <c r="B1400" s="4" t="str">
        <f>"3696202201221811426275"</f>
        <v>3696202201221811426275</v>
      </c>
      <c r="C1400" s="4" t="str">
        <f>"孙艳芳"</f>
        <v>孙艳芳</v>
      </c>
      <c r="D1400" s="4"/>
    </row>
    <row r="1401" spans="1:4" s="1" customFormat="1" ht="34.5" customHeight="1">
      <c r="A1401" s="4">
        <v>1399</v>
      </c>
      <c r="B1401" s="4" t="str">
        <f>"3696202201221815156280"</f>
        <v>3696202201221815156280</v>
      </c>
      <c r="C1401" s="4" t="str">
        <f>"钟学帆"</f>
        <v>钟学帆</v>
      </c>
      <c r="D1401" s="4"/>
    </row>
    <row r="1402" spans="1:4" s="1" customFormat="1" ht="34.5" customHeight="1">
      <c r="A1402" s="4">
        <v>1400</v>
      </c>
      <c r="B1402" s="4" t="str">
        <f>"3696202201221816046281"</f>
        <v>3696202201221816046281</v>
      </c>
      <c r="C1402" s="4" t="str">
        <f>"梁遗优"</f>
        <v>梁遗优</v>
      </c>
      <c r="D1402" s="4"/>
    </row>
    <row r="1403" spans="1:4" s="1" customFormat="1" ht="34.5" customHeight="1">
      <c r="A1403" s="4">
        <v>1401</v>
      </c>
      <c r="B1403" s="4" t="str">
        <f>"3696202201221821476291"</f>
        <v>3696202201221821476291</v>
      </c>
      <c r="C1403" s="4" t="str">
        <f>"陈构卓"</f>
        <v>陈构卓</v>
      </c>
      <c r="D1403" s="4"/>
    </row>
    <row r="1404" spans="1:4" s="1" customFormat="1" ht="34.5" customHeight="1">
      <c r="A1404" s="4">
        <v>1402</v>
      </c>
      <c r="B1404" s="4" t="str">
        <f>"3696202201221830046295"</f>
        <v>3696202201221830046295</v>
      </c>
      <c r="C1404" s="4" t="str">
        <f>"胡祥阳"</f>
        <v>胡祥阳</v>
      </c>
      <c r="D1404" s="4"/>
    </row>
    <row r="1405" spans="1:4" s="1" customFormat="1" ht="34.5" customHeight="1">
      <c r="A1405" s="4">
        <v>1403</v>
      </c>
      <c r="B1405" s="4" t="str">
        <f>"3696202201221832036298"</f>
        <v>3696202201221832036298</v>
      </c>
      <c r="C1405" s="4" t="str">
        <f>"林光琤"</f>
        <v>林光琤</v>
      </c>
      <c r="D1405" s="4"/>
    </row>
    <row r="1406" spans="1:4" s="1" customFormat="1" ht="34.5" customHeight="1">
      <c r="A1406" s="4">
        <v>1404</v>
      </c>
      <c r="B1406" s="4" t="str">
        <f>"3696202201221837316302"</f>
        <v>3696202201221837316302</v>
      </c>
      <c r="C1406" s="4" t="str">
        <f>"黄克伟"</f>
        <v>黄克伟</v>
      </c>
      <c r="D1406" s="4"/>
    </row>
    <row r="1407" spans="1:4" s="1" customFormat="1" ht="34.5" customHeight="1">
      <c r="A1407" s="4">
        <v>1405</v>
      </c>
      <c r="B1407" s="4" t="str">
        <f>"3696202201221841546305"</f>
        <v>3696202201221841546305</v>
      </c>
      <c r="C1407" s="4" t="str">
        <f>"董保"</f>
        <v>董保</v>
      </c>
      <c r="D1407" s="4"/>
    </row>
    <row r="1408" spans="1:4" s="1" customFormat="1" ht="34.5" customHeight="1">
      <c r="A1408" s="4">
        <v>1406</v>
      </c>
      <c r="B1408" s="4" t="str">
        <f>"3696202201221853426311"</f>
        <v>3696202201221853426311</v>
      </c>
      <c r="C1408" s="4" t="str">
        <f>"张梦婷"</f>
        <v>张梦婷</v>
      </c>
      <c r="D1408" s="4"/>
    </row>
    <row r="1409" spans="1:4" s="1" customFormat="1" ht="34.5" customHeight="1">
      <c r="A1409" s="4">
        <v>1407</v>
      </c>
      <c r="B1409" s="4" t="str">
        <f>"3696202201221856096314"</f>
        <v>3696202201221856096314</v>
      </c>
      <c r="C1409" s="4" t="str">
        <f>"蒋亚丽"</f>
        <v>蒋亚丽</v>
      </c>
      <c r="D1409" s="4"/>
    </row>
    <row r="1410" spans="1:4" s="1" customFormat="1" ht="34.5" customHeight="1">
      <c r="A1410" s="4">
        <v>1408</v>
      </c>
      <c r="B1410" s="4" t="str">
        <f>"3696202201221904246323"</f>
        <v>3696202201221904246323</v>
      </c>
      <c r="C1410" s="4" t="str">
        <f>"刘兰妹"</f>
        <v>刘兰妹</v>
      </c>
      <c r="D1410" s="4"/>
    </row>
    <row r="1411" spans="1:4" s="1" customFormat="1" ht="34.5" customHeight="1">
      <c r="A1411" s="4">
        <v>1409</v>
      </c>
      <c r="B1411" s="4" t="str">
        <f>"3696202201221910586329"</f>
        <v>3696202201221910586329</v>
      </c>
      <c r="C1411" s="4" t="str">
        <f>"汪建"</f>
        <v>汪建</v>
      </c>
      <c r="D1411" s="4"/>
    </row>
    <row r="1412" spans="1:4" s="1" customFormat="1" ht="34.5" customHeight="1">
      <c r="A1412" s="4">
        <v>1410</v>
      </c>
      <c r="B1412" s="4" t="str">
        <f>"3696202201221910596330"</f>
        <v>3696202201221910596330</v>
      </c>
      <c r="C1412" s="4" t="str">
        <f>"程智厚"</f>
        <v>程智厚</v>
      </c>
      <c r="D1412" s="4"/>
    </row>
    <row r="1413" spans="1:4" s="1" customFormat="1" ht="34.5" customHeight="1">
      <c r="A1413" s="4">
        <v>1411</v>
      </c>
      <c r="B1413" s="4" t="str">
        <f>"3696202201221927176341"</f>
        <v>3696202201221927176341</v>
      </c>
      <c r="C1413" s="4" t="str">
        <f>"赖钻运"</f>
        <v>赖钻运</v>
      </c>
      <c r="D1413" s="4"/>
    </row>
    <row r="1414" spans="1:4" s="1" customFormat="1" ht="34.5" customHeight="1">
      <c r="A1414" s="4">
        <v>1412</v>
      </c>
      <c r="B1414" s="4" t="str">
        <f>"3696202201221927536343"</f>
        <v>3696202201221927536343</v>
      </c>
      <c r="C1414" s="4" t="str">
        <f>"黄腓比"</f>
        <v>黄腓比</v>
      </c>
      <c r="D1414" s="4"/>
    </row>
    <row r="1415" spans="1:4" s="1" customFormat="1" ht="34.5" customHeight="1">
      <c r="A1415" s="4">
        <v>1413</v>
      </c>
      <c r="B1415" s="4" t="str">
        <f>"3696202201221932216345"</f>
        <v>3696202201221932216345</v>
      </c>
      <c r="C1415" s="4" t="str">
        <f>"梁峥"</f>
        <v>梁峥</v>
      </c>
      <c r="D1415" s="4"/>
    </row>
    <row r="1416" spans="1:4" s="1" customFormat="1" ht="34.5" customHeight="1">
      <c r="A1416" s="4">
        <v>1414</v>
      </c>
      <c r="B1416" s="4" t="str">
        <f>"3696202201221938136351"</f>
        <v>3696202201221938136351</v>
      </c>
      <c r="C1416" s="4" t="str">
        <f>"常帅"</f>
        <v>常帅</v>
      </c>
      <c r="D1416" s="4"/>
    </row>
    <row r="1417" spans="1:4" s="1" customFormat="1" ht="34.5" customHeight="1">
      <c r="A1417" s="4">
        <v>1415</v>
      </c>
      <c r="B1417" s="4" t="str">
        <f>"3696202201221942146355"</f>
        <v>3696202201221942146355</v>
      </c>
      <c r="C1417" s="4" t="str">
        <f>"张人厚"</f>
        <v>张人厚</v>
      </c>
      <c r="D1417" s="4"/>
    </row>
    <row r="1418" spans="1:4" s="1" customFormat="1" ht="34.5" customHeight="1">
      <c r="A1418" s="4">
        <v>1416</v>
      </c>
      <c r="B1418" s="4" t="str">
        <f>"3696202201221942206357"</f>
        <v>3696202201221942206357</v>
      </c>
      <c r="C1418" s="4" t="str">
        <f>"梁承琳"</f>
        <v>梁承琳</v>
      </c>
      <c r="D1418" s="4"/>
    </row>
    <row r="1419" spans="1:4" s="1" customFormat="1" ht="34.5" customHeight="1">
      <c r="A1419" s="4">
        <v>1417</v>
      </c>
      <c r="B1419" s="4" t="str">
        <f>"3696202201222003136371"</f>
        <v>3696202201222003136371</v>
      </c>
      <c r="C1419" s="4" t="str">
        <f>"王萱"</f>
        <v>王萱</v>
      </c>
      <c r="D1419" s="4"/>
    </row>
    <row r="1420" spans="1:4" s="1" customFormat="1" ht="34.5" customHeight="1">
      <c r="A1420" s="4">
        <v>1418</v>
      </c>
      <c r="B1420" s="4" t="str">
        <f>"3696202201222003186372"</f>
        <v>3696202201222003186372</v>
      </c>
      <c r="C1420" s="4" t="str">
        <f>"陈洪静"</f>
        <v>陈洪静</v>
      </c>
      <c r="D1420" s="4"/>
    </row>
    <row r="1421" spans="1:4" s="1" customFormat="1" ht="34.5" customHeight="1">
      <c r="A1421" s="4">
        <v>1419</v>
      </c>
      <c r="B1421" s="4" t="str">
        <f>"3696202201222008186375"</f>
        <v>3696202201222008186375</v>
      </c>
      <c r="C1421" s="4" t="str">
        <f>"洪浩"</f>
        <v>洪浩</v>
      </c>
      <c r="D1421" s="4"/>
    </row>
    <row r="1422" spans="1:4" s="1" customFormat="1" ht="34.5" customHeight="1">
      <c r="A1422" s="4">
        <v>1420</v>
      </c>
      <c r="B1422" s="4" t="str">
        <f>"3696202201222021406388"</f>
        <v>3696202201222021406388</v>
      </c>
      <c r="C1422" s="4" t="str">
        <f>"林叶欣"</f>
        <v>林叶欣</v>
      </c>
      <c r="D1422" s="4"/>
    </row>
    <row r="1423" spans="1:4" s="1" customFormat="1" ht="34.5" customHeight="1">
      <c r="A1423" s="4">
        <v>1421</v>
      </c>
      <c r="B1423" s="4" t="str">
        <f>"3696202201222023086389"</f>
        <v>3696202201222023086389</v>
      </c>
      <c r="C1423" s="4" t="str">
        <f>"吴秋露"</f>
        <v>吴秋露</v>
      </c>
      <c r="D1423" s="4"/>
    </row>
    <row r="1424" spans="1:4" s="1" customFormat="1" ht="34.5" customHeight="1">
      <c r="A1424" s="4">
        <v>1422</v>
      </c>
      <c r="B1424" s="4" t="str">
        <f>"3696202201222034026396"</f>
        <v>3696202201222034026396</v>
      </c>
      <c r="C1424" s="4" t="str">
        <f>"陈雅娜"</f>
        <v>陈雅娜</v>
      </c>
      <c r="D1424" s="4"/>
    </row>
    <row r="1425" spans="1:4" s="1" customFormat="1" ht="34.5" customHeight="1">
      <c r="A1425" s="4">
        <v>1423</v>
      </c>
      <c r="B1425" s="4" t="str">
        <f>"3696202201222034426397"</f>
        <v>3696202201222034426397</v>
      </c>
      <c r="C1425" s="4" t="str">
        <f>"钟斌"</f>
        <v>钟斌</v>
      </c>
      <c r="D1425" s="4"/>
    </row>
    <row r="1426" spans="1:4" s="1" customFormat="1" ht="34.5" customHeight="1">
      <c r="A1426" s="4">
        <v>1424</v>
      </c>
      <c r="B1426" s="4" t="str">
        <f>"3696202201222038516402"</f>
        <v>3696202201222038516402</v>
      </c>
      <c r="C1426" s="4" t="str">
        <f>"莫明明"</f>
        <v>莫明明</v>
      </c>
      <c r="D1426" s="4"/>
    </row>
    <row r="1427" spans="1:4" s="1" customFormat="1" ht="34.5" customHeight="1">
      <c r="A1427" s="4">
        <v>1425</v>
      </c>
      <c r="B1427" s="4" t="str">
        <f>"3696202201222040066404"</f>
        <v>3696202201222040066404</v>
      </c>
      <c r="C1427" s="4" t="str">
        <f>"何生源"</f>
        <v>何生源</v>
      </c>
      <c r="D1427" s="4"/>
    </row>
    <row r="1428" spans="1:4" s="1" customFormat="1" ht="34.5" customHeight="1">
      <c r="A1428" s="4">
        <v>1426</v>
      </c>
      <c r="B1428" s="4" t="str">
        <f>"3696202201222044416408"</f>
        <v>3696202201222044416408</v>
      </c>
      <c r="C1428" s="4" t="str">
        <f>"杨露梅"</f>
        <v>杨露梅</v>
      </c>
      <c r="D1428" s="4"/>
    </row>
    <row r="1429" spans="1:4" s="1" customFormat="1" ht="34.5" customHeight="1">
      <c r="A1429" s="4">
        <v>1427</v>
      </c>
      <c r="B1429" s="4" t="str">
        <f>"3696202201222044486409"</f>
        <v>3696202201222044486409</v>
      </c>
      <c r="C1429" s="4" t="str">
        <f>"李润东"</f>
        <v>李润东</v>
      </c>
      <c r="D1429" s="4"/>
    </row>
    <row r="1430" spans="1:4" s="1" customFormat="1" ht="34.5" customHeight="1">
      <c r="A1430" s="4">
        <v>1428</v>
      </c>
      <c r="B1430" s="4" t="str">
        <f>"3696202201222049176412"</f>
        <v>3696202201222049176412</v>
      </c>
      <c r="C1430" s="4" t="str">
        <f>"黄金勇"</f>
        <v>黄金勇</v>
      </c>
      <c r="D1430" s="4"/>
    </row>
    <row r="1431" spans="1:4" s="1" customFormat="1" ht="34.5" customHeight="1">
      <c r="A1431" s="4">
        <v>1429</v>
      </c>
      <c r="B1431" s="4" t="str">
        <f>"3696202201222050196413"</f>
        <v>3696202201222050196413</v>
      </c>
      <c r="C1431" s="4" t="str">
        <f>"吴巨猷"</f>
        <v>吴巨猷</v>
      </c>
      <c r="D1431" s="4"/>
    </row>
    <row r="1432" spans="1:4" s="1" customFormat="1" ht="34.5" customHeight="1">
      <c r="A1432" s="4">
        <v>1430</v>
      </c>
      <c r="B1432" s="4" t="str">
        <f>"3696202201222050506415"</f>
        <v>3696202201222050506415</v>
      </c>
      <c r="C1432" s="4" t="str">
        <f>"谢爵优"</f>
        <v>谢爵优</v>
      </c>
      <c r="D1432" s="4"/>
    </row>
    <row r="1433" spans="1:4" s="1" customFormat="1" ht="34.5" customHeight="1">
      <c r="A1433" s="4">
        <v>1431</v>
      </c>
      <c r="B1433" s="4" t="str">
        <f>"3696202201222054196417"</f>
        <v>3696202201222054196417</v>
      </c>
      <c r="C1433" s="4" t="str">
        <f>"范君贤"</f>
        <v>范君贤</v>
      </c>
      <c r="D1433" s="4"/>
    </row>
    <row r="1434" spans="1:4" s="1" customFormat="1" ht="34.5" customHeight="1">
      <c r="A1434" s="4">
        <v>1432</v>
      </c>
      <c r="B1434" s="4" t="str">
        <f>"3696202201222102006425"</f>
        <v>3696202201222102006425</v>
      </c>
      <c r="C1434" s="4" t="str">
        <f>"叶泰昕"</f>
        <v>叶泰昕</v>
      </c>
      <c r="D1434" s="4"/>
    </row>
    <row r="1435" spans="1:4" s="1" customFormat="1" ht="34.5" customHeight="1">
      <c r="A1435" s="4">
        <v>1433</v>
      </c>
      <c r="B1435" s="4" t="str">
        <f>"3696202201222109056436"</f>
        <v>3696202201222109056436</v>
      </c>
      <c r="C1435" s="4" t="str">
        <f>"方弟"</f>
        <v>方弟</v>
      </c>
      <c r="D1435" s="4"/>
    </row>
    <row r="1436" spans="1:4" s="1" customFormat="1" ht="34.5" customHeight="1">
      <c r="A1436" s="4">
        <v>1434</v>
      </c>
      <c r="B1436" s="4" t="str">
        <f>"3696202201222111486438"</f>
        <v>3696202201222111486438</v>
      </c>
      <c r="C1436" s="4" t="str">
        <f>"林诗放"</f>
        <v>林诗放</v>
      </c>
      <c r="D1436" s="4"/>
    </row>
    <row r="1437" spans="1:4" s="1" customFormat="1" ht="34.5" customHeight="1">
      <c r="A1437" s="4">
        <v>1435</v>
      </c>
      <c r="B1437" s="4" t="str">
        <f>"3696202201222112106439"</f>
        <v>3696202201222112106439</v>
      </c>
      <c r="C1437" s="4" t="str">
        <f>"庞炜"</f>
        <v>庞炜</v>
      </c>
      <c r="D1437" s="4"/>
    </row>
    <row r="1438" spans="1:4" s="1" customFormat="1" ht="34.5" customHeight="1">
      <c r="A1438" s="4">
        <v>1436</v>
      </c>
      <c r="B1438" s="4" t="str">
        <f>"3696202201222122426452"</f>
        <v>3696202201222122426452</v>
      </c>
      <c r="C1438" s="4" t="str">
        <f>"陈永恒"</f>
        <v>陈永恒</v>
      </c>
      <c r="D1438" s="4"/>
    </row>
    <row r="1439" spans="1:4" s="1" customFormat="1" ht="34.5" customHeight="1">
      <c r="A1439" s="4">
        <v>1437</v>
      </c>
      <c r="B1439" s="4" t="str">
        <f>"3696202201222136426460"</f>
        <v>3696202201222136426460</v>
      </c>
      <c r="C1439" s="4" t="str">
        <f>"许春南"</f>
        <v>许春南</v>
      </c>
      <c r="D1439" s="4"/>
    </row>
    <row r="1440" spans="1:4" s="1" customFormat="1" ht="34.5" customHeight="1">
      <c r="A1440" s="4">
        <v>1438</v>
      </c>
      <c r="B1440" s="4" t="str">
        <f>"3696202201222144016468"</f>
        <v>3696202201222144016468</v>
      </c>
      <c r="C1440" s="4" t="str">
        <f>"朱健"</f>
        <v>朱健</v>
      </c>
      <c r="D1440" s="4"/>
    </row>
    <row r="1441" spans="1:4" s="1" customFormat="1" ht="34.5" customHeight="1">
      <c r="A1441" s="4">
        <v>1439</v>
      </c>
      <c r="B1441" s="4" t="str">
        <f>"3696202201222149326472"</f>
        <v>3696202201222149326472</v>
      </c>
      <c r="C1441" s="4" t="str">
        <f>"吴建川"</f>
        <v>吴建川</v>
      </c>
      <c r="D1441" s="4"/>
    </row>
    <row r="1442" spans="1:4" s="1" customFormat="1" ht="34.5" customHeight="1">
      <c r="A1442" s="4">
        <v>1440</v>
      </c>
      <c r="B1442" s="4" t="str">
        <f>"3696202201222157336476"</f>
        <v>3696202201222157336476</v>
      </c>
      <c r="C1442" s="4" t="str">
        <f>"易雪"</f>
        <v>易雪</v>
      </c>
      <c r="D1442" s="4"/>
    </row>
    <row r="1443" spans="1:4" s="1" customFormat="1" ht="34.5" customHeight="1">
      <c r="A1443" s="4">
        <v>1441</v>
      </c>
      <c r="B1443" s="4" t="str">
        <f>"3696202201222203146479"</f>
        <v>3696202201222203146479</v>
      </c>
      <c r="C1443" s="4" t="str">
        <f>"李兴成"</f>
        <v>李兴成</v>
      </c>
      <c r="D1443" s="4"/>
    </row>
    <row r="1444" spans="1:4" s="1" customFormat="1" ht="34.5" customHeight="1">
      <c r="A1444" s="4">
        <v>1442</v>
      </c>
      <c r="B1444" s="4" t="str">
        <f>"3696202201222204486480"</f>
        <v>3696202201222204486480</v>
      </c>
      <c r="C1444" s="4" t="str">
        <f>"符再道"</f>
        <v>符再道</v>
      </c>
      <c r="D1444" s="4"/>
    </row>
    <row r="1445" spans="1:4" s="1" customFormat="1" ht="34.5" customHeight="1">
      <c r="A1445" s="4">
        <v>1443</v>
      </c>
      <c r="B1445" s="4" t="str">
        <f>"3696202201222223046493"</f>
        <v>3696202201222223046493</v>
      </c>
      <c r="C1445" s="4" t="str">
        <f>"黄精"</f>
        <v>黄精</v>
      </c>
      <c r="D1445" s="4"/>
    </row>
    <row r="1446" spans="1:4" s="1" customFormat="1" ht="34.5" customHeight="1">
      <c r="A1446" s="4">
        <v>1444</v>
      </c>
      <c r="B1446" s="4" t="str">
        <f>"3696202201222223406494"</f>
        <v>3696202201222223406494</v>
      </c>
      <c r="C1446" s="4" t="str">
        <f>"揭英剑"</f>
        <v>揭英剑</v>
      </c>
      <c r="D1446" s="4"/>
    </row>
    <row r="1447" spans="1:4" s="1" customFormat="1" ht="34.5" customHeight="1">
      <c r="A1447" s="4">
        <v>1445</v>
      </c>
      <c r="B1447" s="4" t="str">
        <f>"3696202201222230406499"</f>
        <v>3696202201222230406499</v>
      </c>
      <c r="C1447" s="4" t="str">
        <f>"符欣欣"</f>
        <v>符欣欣</v>
      </c>
      <c r="D1447" s="4"/>
    </row>
    <row r="1448" spans="1:4" s="1" customFormat="1" ht="34.5" customHeight="1">
      <c r="A1448" s="4">
        <v>1446</v>
      </c>
      <c r="B1448" s="4" t="str">
        <f>"3696202201222234236501"</f>
        <v>3696202201222234236501</v>
      </c>
      <c r="C1448" s="4" t="str">
        <f>"陈泽楠"</f>
        <v>陈泽楠</v>
      </c>
      <c r="D1448" s="4"/>
    </row>
    <row r="1449" spans="1:4" s="1" customFormat="1" ht="34.5" customHeight="1">
      <c r="A1449" s="4">
        <v>1447</v>
      </c>
      <c r="B1449" s="4" t="str">
        <f>"3696202201222234366502"</f>
        <v>3696202201222234366502</v>
      </c>
      <c r="C1449" s="4" t="str">
        <f>"吴源权"</f>
        <v>吴源权</v>
      </c>
      <c r="D1449" s="4"/>
    </row>
    <row r="1450" spans="1:4" s="1" customFormat="1" ht="34.5" customHeight="1">
      <c r="A1450" s="4">
        <v>1448</v>
      </c>
      <c r="B1450" s="4" t="str">
        <f>"3696202201222250536514"</f>
        <v>3696202201222250536514</v>
      </c>
      <c r="C1450" s="4" t="str">
        <f>"王霜"</f>
        <v>王霜</v>
      </c>
      <c r="D1450" s="4"/>
    </row>
    <row r="1451" spans="1:4" s="1" customFormat="1" ht="34.5" customHeight="1">
      <c r="A1451" s="4">
        <v>1449</v>
      </c>
      <c r="B1451" s="4" t="str">
        <f>"3696202201222301376525"</f>
        <v>3696202201222301376525</v>
      </c>
      <c r="C1451" s="4" t="str">
        <f>"羊华强"</f>
        <v>羊华强</v>
      </c>
      <c r="D1451" s="4"/>
    </row>
    <row r="1452" spans="1:4" s="1" customFormat="1" ht="34.5" customHeight="1">
      <c r="A1452" s="4">
        <v>1450</v>
      </c>
      <c r="B1452" s="4" t="str">
        <f>"3696202201222306066527"</f>
        <v>3696202201222306066527</v>
      </c>
      <c r="C1452" s="4" t="str">
        <f>"冯琼浩"</f>
        <v>冯琼浩</v>
      </c>
      <c r="D1452" s="4"/>
    </row>
    <row r="1453" spans="1:4" s="1" customFormat="1" ht="34.5" customHeight="1">
      <c r="A1453" s="4">
        <v>1451</v>
      </c>
      <c r="B1453" s="4" t="str">
        <f>"3696202201222306546528"</f>
        <v>3696202201222306546528</v>
      </c>
      <c r="C1453" s="4" t="str">
        <f>"洪有旺"</f>
        <v>洪有旺</v>
      </c>
      <c r="D1453" s="4"/>
    </row>
    <row r="1454" spans="1:4" s="1" customFormat="1" ht="34.5" customHeight="1">
      <c r="A1454" s="4">
        <v>1452</v>
      </c>
      <c r="B1454" s="4" t="str">
        <f>"3696202201222309476530"</f>
        <v>3696202201222309476530</v>
      </c>
      <c r="C1454" s="4" t="str">
        <f>"符彩丽"</f>
        <v>符彩丽</v>
      </c>
      <c r="D1454" s="4"/>
    </row>
    <row r="1455" spans="1:4" s="1" customFormat="1" ht="34.5" customHeight="1">
      <c r="A1455" s="4">
        <v>1453</v>
      </c>
      <c r="B1455" s="4" t="str">
        <f>"3696202201222339076539"</f>
        <v>3696202201222339076539</v>
      </c>
      <c r="C1455" s="4" t="str">
        <f>"陈川波"</f>
        <v>陈川波</v>
      </c>
      <c r="D1455" s="4"/>
    </row>
    <row r="1456" spans="1:4" s="1" customFormat="1" ht="34.5" customHeight="1">
      <c r="A1456" s="4">
        <v>1454</v>
      </c>
      <c r="B1456" s="4" t="str">
        <f>"3696202201222349176542"</f>
        <v>3696202201222349176542</v>
      </c>
      <c r="C1456" s="4" t="str">
        <f>"黄永正"</f>
        <v>黄永正</v>
      </c>
      <c r="D1456" s="4"/>
    </row>
    <row r="1457" spans="1:4" s="1" customFormat="1" ht="34.5" customHeight="1">
      <c r="A1457" s="4">
        <v>1455</v>
      </c>
      <c r="B1457" s="4" t="str">
        <f>"3696202201230100086562"</f>
        <v>3696202201230100086562</v>
      </c>
      <c r="C1457" s="4" t="str">
        <f>"李辉坤"</f>
        <v>李辉坤</v>
      </c>
      <c r="D1457" s="4"/>
    </row>
    <row r="1458" spans="1:4" s="1" customFormat="1" ht="34.5" customHeight="1">
      <c r="A1458" s="4">
        <v>1456</v>
      </c>
      <c r="B1458" s="4" t="str">
        <f>"3696202201230717176571"</f>
        <v>3696202201230717176571</v>
      </c>
      <c r="C1458" s="4" t="str">
        <f>"符童"</f>
        <v>符童</v>
      </c>
      <c r="D1458" s="4"/>
    </row>
    <row r="1459" spans="1:4" s="1" customFormat="1" ht="34.5" customHeight="1">
      <c r="A1459" s="4">
        <v>1457</v>
      </c>
      <c r="B1459" s="4" t="str">
        <f>"3696202201230722586572"</f>
        <v>3696202201230722586572</v>
      </c>
      <c r="C1459" s="4" t="str">
        <f>"吉丽蓉"</f>
        <v>吉丽蓉</v>
      </c>
      <c r="D1459" s="4"/>
    </row>
    <row r="1460" spans="1:4" s="1" customFormat="1" ht="34.5" customHeight="1">
      <c r="A1460" s="4">
        <v>1458</v>
      </c>
      <c r="B1460" s="4" t="str">
        <f>"3696202201230749136574"</f>
        <v>3696202201230749136574</v>
      </c>
      <c r="C1460" s="4" t="str">
        <f>"唐小恋"</f>
        <v>唐小恋</v>
      </c>
      <c r="D1460" s="4"/>
    </row>
    <row r="1461" spans="1:4" s="1" customFormat="1" ht="34.5" customHeight="1">
      <c r="A1461" s="4">
        <v>1459</v>
      </c>
      <c r="B1461" s="4" t="str">
        <f>"3696202201230843566584"</f>
        <v>3696202201230843566584</v>
      </c>
      <c r="C1461" s="4" t="str">
        <f>"王咸弟"</f>
        <v>王咸弟</v>
      </c>
      <c r="D1461" s="4"/>
    </row>
    <row r="1462" spans="1:4" s="1" customFormat="1" ht="34.5" customHeight="1">
      <c r="A1462" s="4">
        <v>1460</v>
      </c>
      <c r="B1462" s="4" t="str">
        <f>"3696202201230900566588"</f>
        <v>3696202201230900566588</v>
      </c>
      <c r="C1462" s="4" t="str">
        <f>"韩青桃"</f>
        <v>韩青桃</v>
      </c>
      <c r="D1462" s="4"/>
    </row>
    <row r="1463" spans="1:4" s="1" customFormat="1" ht="34.5" customHeight="1">
      <c r="A1463" s="4">
        <v>1461</v>
      </c>
      <c r="B1463" s="4" t="str">
        <f>"3696202201230911566591"</f>
        <v>3696202201230911566591</v>
      </c>
      <c r="C1463" s="4" t="str">
        <f>"黄哲"</f>
        <v>黄哲</v>
      </c>
      <c r="D1463" s="4"/>
    </row>
    <row r="1464" spans="1:4" s="1" customFormat="1" ht="34.5" customHeight="1">
      <c r="A1464" s="4">
        <v>1462</v>
      </c>
      <c r="B1464" s="4" t="str">
        <f>"3696202201230918166596"</f>
        <v>3696202201230918166596</v>
      </c>
      <c r="C1464" s="4" t="str">
        <f>"唐觉能"</f>
        <v>唐觉能</v>
      </c>
      <c r="D1464" s="4"/>
    </row>
    <row r="1465" spans="1:4" s="1" customFormat="1" ht="34.5" customHeight="1">
      <c r="A1465" s="4">
        <v>1463</v>
      </c>
      <c r="B1465" s="4" t="str">
        <f>"3696202201230921176598"</f>
        <v>3696202201230921176598</v>
      </c>
      <c r="C1465" s="4" t="str">
        <f>"孝妍"</f>
        <v>孝妍</v>
      </c>
      <c r="D1465" s="4"/>
    </row>
    <row r="1466" spans="1:4" s="1" customFormat="1" ht="34.5" customHeight="1">
      <c r="A1466" s="4">
        <v>1464</v>
      </c>
      <c r="B1466" s="4" t="str">
        <f>"3696202201230922406600"</f>
        <v>3696202201230922406600</v>
      </c>
      <c r="C1466" s="4" t="str">
        <f>"刘主作"</f>
        <v>刘主作</v>
      </c>
      <c r="D1466" s="4"/>
    </row>
    <row r="1467" spans="1:4" s="1" customFormat="1" ht="34.5" customHeight="1">
      <c r="A1467" s="4">
        <v>1465</v>
      </c>
      <c r="B1467" s="4" t="str">
        <f>"3696202201230924456601"</f>
        <v>3696202201230924456601</v>
      </c>
      <c r="C1467" s="4" t="str">
        <f>"高鑫"</f>
        <v>高鑫</v>
      </c>
      <c r="D1467" s="4"/>
    </row>
    <row r="1468" spans="1:4" s="1" customFormat="1" ht="34.5" customHeight="1">
      <c r="A1468" s="4">
        <v>1466</v>
      </c>
      <c r="B1468" s="4" t="str">
        <f>"3696202201230930316602"</f>
        <v>3696202201230930316602</v>
      </c>
      <c r="C1468" s="4" t="str">
        <f>"韦亨业"</f>
        <v>韦亨业</v>
      </c>
      <c r="D1468" s="4"/>
    </row>
    <row r="1469" spans="1:4" s="1" customFormat="1" ht="34.5" customHeight="1">
      <c r="A1469" s="4">
        <v>1467</v>
      </c>
      <c r="B1469" s="4" t="str">
        <f>"3696202201230955286613"</f>
        <v>3696202201230955286613</v>
      </c>
      <c r="C1469" s="4" t="str">
        <f>"孙璐"</f>
        <v>孙璐</v>
      </c>
      <c r="D1469" s="4"/>
    </row>
    <row r="1470" spans="1:4" s="1" customFormat="1" ht="34.5" customHeight="1">
      <c r="A1470" s="4">
        <v>1468</v>
      </c>
      <c r="B1470" s="4" t="str">
        <f>"3696202201231002026617"</f>
        <v>3696202201231002026617</v>
      </c>
      <c r="C1470" s="4" t="str">
        <f>"麦绍妹"</f>
        <v>麦绍妹</v>
      </c>
      <c r="D1470" s="4"/>
    </row>
    <row r="1471" spans="1:4" s="1" customFormat="1" ht="34.5" customHeight="1">
      <c r="A1471" s="4">
        <v>1469</v>
      </c>
      <c r="B1471" s="4" t="str">
        <f>"3696202201231002136618"</f>
        <v>3696202201231002136618</v>
      </c>
      <c r="C1471" s="4" t="str">
        <f>"何书雯"</f>
        <v>何书雯</v>
      </c>
      <c r="D1471" s="4"/>
    </row>
    <row r="1472" spans="1:4" s="1" customFormat="1" ht="34.5" customHeight="1">
      <c r="A1472" s="4">
        <v>1470</v>
      </c>
      <c r="B1472" s="4" t="str">
        <f>"3696202201231011246622"</f>
        <v>3696202201231011246622</v>
      </c>
      <c r="C1472" s="4" t="str">
        <f>"吴立新"</f>
        <v>吴立新</v>
      </c>
      <c r="D1472" s="4"/>
    </row>
    <row r="1473" spans="1:4" s="1" customFormat="1" ht="34.5" customHeight="1">
      <c r="A1473" s="4">
        <v>1471</v>
      </c>
      <c r="B1473" s="4" t="str">
        <f>"3696202201231011276623"</f>
        <v>3696202201231011276623</v>
      </c>
      <c r="C1473" s="4" t="str">
        <f>"张轩京"</f>
        <v>张轩京</v>
      </c>
      <c r="D1473" s="4"/>
    </row>
    <row r="1474" spans="1:4" s="1" customFormat="1" ht="34.5" customHeight="1">
      <c r="A1474" s="4">
        <v>1472</v>
      </c>
      <c r="B1474" s="4" t="str">
        <f>"3696202201231011436624"</f>
        <v>3696202201231011436624</v>
      </c>
      <c r="C1474" s="4" t="str">
        <f>"陈玉晖"</f>
        <v>陈玉晖</v>
      </c>
      <c r="D1474" s="4"/>
    </row>
    <row r="1475" spans="1:4" s="1" customFormat="1" ht="34.5" customHeight="1">
      <c r="A1475" s="4">
        <v>1473</v>
      </c>
      <c r="B1475" s="4" t="str">
        <f>"3696202201231012096627"</f>
        <v>3696202201231012096627</v>
      </c>
      <c r="C1475" s="4" t="str">
        <f>"李博"</f>
        <v>李博</v>
      </c>
      <c r="D1475" s="4"/>
    </row>
    <row r="1476" spans="1:4" s="1" customFormat="1" ht="34.5" customHeight="1">
      <c r="A1476" s="4">
        <v>1474</v>
      </c>
      <c r="B1476" s="4" t="str">
        <f>"3696202201231017476634"</f>
        <v>3696202201231017476634</v>
      </c>
      <c r="C1476" s="4" t="str">
        <f>"冉强"</f>
        <v>冉强</v>
      </c>
      <c r="D1476" s="4"/>
    </row>
    <row r="1477" spans="1:4" s="1" customFormat="1" ht="34.5" customHeight="1">
      <c r="A1477" s="4">
        <v>1475</v>
      </c>
      <c r="B1477" s="4" t="str">
        <f>"3696202201231021006639"</f>
        <v>3696202201231021006639</v>
      </c>
      <c r="C1477" s="4" t="str">
        <f>"苏庆朴"</f>
        <v>苏庆朴</v>
      </c>
      <c r="D1477" s="4"/>
    </row>
    <row r="1478" spans="1:4" s="1" customFormat="1" ht="34.5" customHeight="1">
      <c r="A1478" s="4">
        <v>1476</v>
      </c>
      <c r="B1478" s="4" t="str">
        <f>"3696202201231023096642"</f>
        <v>3696202201231023096642</v>
      </c>
      <c r="C1478" s="4" t="str">
        <f>"林首雨"</f>
        <v>林首雨</v>
      </c>
      <c r="D1478" s="4"/>
    </row>
    <row r="1479" spans="1:4" s="1" customFormat="1" ht="34.5" customHeight="1">
      <c r="A1479" s="4">
        <v>1477</v>
      </c>
      <c r="B1479" s="4" t="str">
        <f>"3696202201231026546644"</f>
        <v>3696202201231026546644</v>
      </c>
      <c r="C1479" s="4" t="str">
        <f>"吴林君"</f>
        <v>吴林君</v>
      </c>
      <c r="D1479" s="4"/>
    </row>
    <row r="1480" spans="1:4" s="1" customFormat="1" ht="34.5" customHeight="1">
      <c r="A1480" s="4">
        <v>1478</v>
      </c>
      <c r="B1480" s="4" t="str">
        <f>"3696202201231031026651"</f>
        <v>3696202201231031026651</v>
      </c>
      <c r="C1480" s="4" t="str">
        <f>"吴金凇"</f>
        <v>吴金凇</v>
      </c>
      <c r="D1480" s="4"/>
    </row>
    <row r="1481" spans="1:4" s="1" customFormat="1" ht="34.5" customHeight="1">
      <c r="A1481" s="4">
        <v>1479</v>
      </c>
      <c r="B1481" s="4" t="str">
        <f>"3696202201231049346664"</f>
        <v>3696202201231049346664</v>
      </c>
      <c r="C1481" s="4" t="str">
        <f>"侯德聪"</f>
        <v>侯德聪</v>
      </c>
      <c r="D1481" s="4"/>
    </row>
    <row r="1482" spans="1:4" s="1" customFormat="1" ht="34.5" customHeight="1">
      <c r="A1482" s="4">
        <v>1480</v>
      </c>
      <c r="B1482" s="4" t="str">
        <f>"3696202201231054586668"</f>
        <v>3696202201231054586668</v>
      </c>
      <c r="C1482" s="4" t="str">
        <f>"黄怡菓"</f>
        <v>黄怡菓</v>
      </c>
      <c r="D1482" s="4"/>
    </row>
    <row r="1483" spans="1:4" s="1" customFormat="1" ht="34.5" customHeight="1">
      <c r="A1483" s="4">
        <v>1481</v>
      </c>
      <c r="B1483" s="4" t="str">
        <f>"3696202201231106116675"</f>
        <v>3696202201231106116675</v>
      </c>
      <c r="C1483" s="4" t="str">
        <f>"何为敏"</f>
        <v>何为敏</v>
      </c>
      <c r="D1483" s="4"/>
    </row>
    <row r="1484" spans="1:4" s="1" customFormat="1" ht="34.5" customHeight="1">
      <c r="A1484" s="4">
        <v>1482</v>
      </c>
      <c r="B1484" s="4" t="str">
        <f>"3696202201231121446691"</f>
        <v>3696202201231121446691</v>
      </c>
      <c r="C1484" s="4" t="str">
        <f>"邓聪兰"</f>
        <v>邓聪兰</v>
      </c>
      <c r="D1484" s="4"/>
    </row>
    <row r="1485" spans="1:4" s="1" customFormat="1" ht="34.5" customHeight="1">
      <c r="A1485" s="4">
        <v>1483</v>
      </c>
      <c r="B1485" s="4" t="str">
        <f>"3696202201231126466698"</f>
        <v>3696202201231126466698</v>
      </c>
      <c r="C1485" s="4" t="str">
        <f>"黄晨洛"</f>
        <v>黄晨洛</v>
      </c>
      <c r="D1485" s="4"/>
    </row>
    <row r="1486" spans="1:4" s="1" customFormat="1" ht="34.5" customHeight="1">
      <c r="A1486" s="4">
        <v>1484</v>
      </c>
      <c r="B1486" s="4" t="str">
        <f>"3696202201231128346700"</f>
        <v>3696202201231128346700</v>
      </c>
      <c r="C1486" s="4" t="str">
        <f>"郑儒厚"</f>
        <v>郑儒厚</v>
      </c>
      <c r="D1486" s="4"/>
    </row>
    <row r="1487" spans="1:4" s="1" customFormat="1" ht="34.5" customHeight="1">
      <c r="A1487" s="4">
        <v>1485</v>
      </c>
      <c r="B1487" s="4" t="str">
        <f>"3696202201231141256715"</f>
        <v>3696202201231141256715</v>
      </c>
      <c r="C1487" s="4" t="str">
        <f>"陈金荣"</f>
        <v>陈金荣</v>
      </c>
      <c r="D1487" s="4"/>
    </row>
    <row r="1488" spans="1:4" s="1" customFormat="1" ht="34.5" customHeight="1">
      <c r="A1488" s="4">
        <v>1486</v>
      </c>
      <c r="B1488" s="4" t="str">
        <f>"3696202201231143046717"</f>
        <v>3696202201231143046717</v>
      </c>
      <c r="C1488" s="4" t="str">
        <f>"苏旭旭"</f>
        <v>苏旭旭</v>
      </c>
      <c r="D1488" s="4"/>
    </row>
    <row r="1489" spans="1:4" s="1" customFormat="1" ht="34.5" customHeight="1">
      <c r="A1489" s="4">
        <v>1487</v>
      </c>
      <c r="B1489" s="4" t="str">
        <f>"3696202201231150026722"</f>
        <v>3696202201231150026722</v>
      </c>
      <c r="C1489" s="4" t="str">
        <f>"黄健"</f>
        <v>黄健</v>
      </c>
      <c r="D1489" s="4"/>
    </row>
    <row r="1490" spans="1:4" s="1" customFormat="1" ht="34.5" customHeight="1">
      <c r="A1490" s="4">
        <v>1488</v>
      </c>
      <c r="B1490" s="4" t="str">
        <f>"3696202201231153156725"</f>
        <v>3696202201231153156725</v>
      </c>
      <c r="C1490" s="4" t="str">
        <f>"马智捷"</f>
        <v>马智捷</v>
      </c>
      <c r="D1490" s="4"/>
    </row>
    <row r="1491" spans="1:4" s="1" customFormat="1" ht="34.5" customHeight="1">
      <c r="A1491" s="4">
        <v>1489</v>
      </c>
      <c r="B1491" s="4" t="str">
        <f>"3696202201231202056732"</f>
        <v>3696202201231202056732</v>
      </c>
      <c r="C1491" s="4" t="str">
        <f>"赖海岸"</f>
        <v>赖海岸</v>
      </c>
      <c r="D1491" s="4"/>
    </row>
    <row r="1492" spans="1:4" s="1" customFormat="1" ht="34.5" customHeight="1">
      <c r="A1492" s="4">
        <v>1490</v>
      </c>
      <c r="B1492" s="4" t="str">
        <f>"3696202201231206016735"</f>
        <v>3696202201231206016735</v>
      </c>
      <c r="C1492" s="4" t="str">
        <f>"黄仁超"</f>
        <v>黄仁超</v>
      </c>
      <c r="D1492" s="4"/>
    </row>
    <row r="1493" spans="1:4" s="1" customFormat="1" ht="34.5" customHeight="1">
      <c r="A1493" s="4">
        <v>1491</v>
      </c>
      <c r="B1493" s="4" t="str">
        <f>"3696202201231208496740"</f>
        <v>3696202201231208496740</v>
      </c>
      <c r="C1493" s="4" t="str">
        <f>"罗雅璇"</f>
        <v>罗雅璇</v>
      </c>
      <c r="D1493" s="4"/>
    </row>
    <row r="1494" spans="1:4" s="1" customFormat="1" ht="34.5" customHeight="1">
      <c r="A1494" s="4">
        <v>1492</v>
      </c>
      <c r="B1494" s="4" t="str">
        <f>"3696202201231211466743"</f>
        <v>3696202201231211466743</v>
      </c>
      <c r="C1494" s="4" t="str">
        <f>"吴明孙"</f>
        <v>吴明孙</v>
      </c>
      <c r="D1494" s="4"/>
    </row>
    <row r="1495" spans="1:4" s="1" customFormat="1" ht="34.5" customHeight="1">
      <c r="A1495" s="4">
        <v>1493</v>
      </c>
      <c r="B1495" s="4" t="str">
        <f>"3696202201231231316757"</f>
        <v>3696202201231231316757</v>
      </c>
      <c r="C1495" s="4" t="str">
        <f>"王依婷"</f>
        <v>王依婷</v>
      </c>
      <c r="D1495" s="4"/>
    </row>
    <row r="1496" spans="1:4" s="1" customFormat="1" ht="34.5" customHeight="1">
      <c r="A1496" s="4">
        <v>1494</v>
      </c>
      <c r="B1496" s="4" t="str">
        <f>"3696202201231233016759"</f>
        <v>3696202201231233016759</v>
      </c>
      <c r="C1496" s="4" t="str">
        <f>"李德康"</f>
        <v>李德康</v>
      </c>
      <c r="D1496" s="4"/>
    </row>
    <row r="1497" spans="1:4" s="1" customFormat="1" ht="34.5" customHeight="1">
      <c r="A1497" s="4">
        <v>1495</v>
      </c>
      <c r="B1497" s="4" t="str">
        <f>"3696202201231255216771"</f>
        <v>3696202201231255216771</v>
      </c>
      <c r="C1497" s="4" t="str">
        <f>"梁凤青"</f>
        <v>梁凤青</v>
      </c>
      <c r="D1497" s="4"/>
    </row>
    <row r="1498" spans="1:4" s="1" customFormat="1" ht="34.5" customHeight="1">
      <c r="A1498" s="4">
        <v>1496</v>
      </c>
      <c r="B1498" s="4" t="str">
        <f>"3696202201231304506777"</f>
        <v>3696202201231304506777</v>
      </c>
      <c r="C1498" s="4" t="str">
        <f>"李成凤"</f>
        <v>李成凤</v>
      </c>
      <c r="D1498" s="4"/>
    </row>
    <row r="1499" spans="1:4" s="1" customFormat="1" ht="34.5" customHeight="1">
      <c r="A1499" s="4">
        <v>1497</v>
      </c>
      <c r="B1499" s="4" t="str">
        <f>"3696202201231304596778"</f>
        <v>3696202201231304596778</v>
      </c>
      <c r="C1499" s="4" t="str">
        <f>"符建君"</f>
        <v>符建君</v>
      </c>
      <c r="D1499" s="4"/>
    </row>
    <row r="1500" spans="1:4" s="1" customFormat="1" ht="34.5" customHeight="1">
      <c r="A1500" s="4">
        <v>1498</v>
      </c>
      <c r="B1500" s="4" t="str">
        <f>"3696202201231314206783"</f>
        <v>3696202201231314206783</v>
      </c>
      <c r="C1500" s="4" t="str">
        <f>"何创标"</f>
        <v>何创标</v>
      </c>
      <c r="D1500" s="4"/>
    </row>
    <row r="1501" spans="1:4" s="1" customFormat="1" ht="34.5" customHeight="1">
      <c r="A1501" s="4">
        <v>1499</v>
      </c>
      <c r="B1501" s="4" t="str">
        <f>"3696202201231317106784"</f>
        <v>3696202201231317106784</v>
      </c>
      <c r="C1501" s="4" t="str">
        <f>"吴泳宏"</f>
        <v>吴泳宏</v>
      </c>
      <c r="D1501" s="4"/>
    </row>
    <row r="1502" spans="1:4" s="1" customFormat="1" ht="34.5" customHeight="1">
      <c r="A1502" s="4">
        <v>1500</v>
      </c>
      <c r="B1502" s="4" t="str">
        <f>"3696202201231317366785"</f>
        <v>3696202201231317366785</v>
      </c>
      <c r="C1502" s="4" t="str">
        <f>"谢文静"</f>
        <v>谢文静</v>
      </c>
      <c r="D1502" s="4"/>
    </row>
    <row r="1503" spans="1:4" s="1" customFormat="1" ht="34.5" customHeight="1">
      <c r="A1503" s="4">
        <v>1501</v>
      </c>
      <c r="B1503" s="4" t="str">
        <f>"3696202201231324386789"</f>
        <v>3696202201231324386789</v>
      </c>
      <c r="C1503" s="4" t="str">
        <f>"林秀南"</f>
        <v>林秀南</v>
      </c>
      <c r="D1503" s="4"/>
    </row>
    <row r="1504" spans="1:4" s="1" customFormat="1" ht="34.5" customHeight="1">
      <c r="A1504" s="4">
        <v>1502</v>
      </c>
      <c r="B1504" s="4" t="str">
        <f>"3696202201231328116794"</f>
        <v>3696202201231328116794</v>
      </c>
      <c r="C1504" s="4" t="str">
        <f>"韦景宝"</f>
        <v>韦景宝</v>
      </c>
      <c r="D1504" s="4"/>
    </row>
    <row r="1505" spans="1:4" s="1" customFormat="1" ht="34.5" customHeight="1">
      <c r="A1505" s="4">
        <v>1503</v>
      </c>
      <c r="B1505" s="4" t="str">
        <f>"3696202201231335106798"</f>
        <v>3696202201231335106798</v>
      </c>
      <c r="C1505" s="4" t="str">
        <f>"冯艳艳"</f>
        <v>冯艳艳</v>
      </c>
      <c r="D1505" s="4"/>
    </row>
    <row r="1506" spans="1:4" s="1" customFormat="1" ht="34.5" customHeight="1">
      <c r="A1506" s="4">
        <v>1504</v>
      </c>
      <c r="B1506" s="4" t="str">
        <f>"3696202201231346146803"</f>
        <v>3696202201231346146803</v>
      </c>
      <c r="C1506" s="4" t="str">
        <f>"刘良静"</f>
        <v>刘良静</v>
      </c>
      <c r="D1506" s="4"/>
    </row>
    <row r="1507" spans="1:4" s="1" customFormat="1" ht="34.5" customHeight="1">
      <c r="A1507" s="4">
        <v>1505</v>
      </c>
      <c r="B1507" s="4" t="str">
        <f>"3696202201231358046808"</f>
        <v>3696202201231358046808</v>
      </c>
      <c r="C1507" s="4" t="str">
        <f>"吴永春"</f>
        <v>吴永春</v>
      </c>
      <c r="D1507" s="4"/>
    </row>
    <row r="1508" spans="1:4" s="1" customFormat="1" ht="34.5" customHeight="1">
      <c r="A1508" s="4">
        <v>1506</v>
      </c>
      <c r="B1508" s="4" t="str">
        <f>"3696202201231359486810"</f>
        <v>3696202201231359486810</v>
      </c>
      <c r="C1508" s="4" t="str">
        <f>"刘晓强"</f>
        <v>刘晓强</v>
      </c>
      <c r="D1508" s="4"/>
    </row>
    <row r="1509" spans="1:4" s="1" customFormat="1" ht="34.5" customHeight="1">
      <c r="A1509" s="4">
        <v>1507</v>
      </c>
      <c r="B1509" s="4" t="str">
        <f>"3696202201231404556816"</f>
        <v>3696202201231404556816</v>
      </c>
      <c r="C1509" s="4" t="str">
        <f>"张博莲"</f>
        <v>张博莲</v>
      </c>
      <c r="D1509" s="4"/>
    </row>
    <row r="1510" spans="1:4" s="1" customFormat="1" ht="34.5" customHeight="1">
      <c r="A1510" s="4">
        <v>1508</v>
      </c>
      <c r="B1510" s="4" t="str">
        <f>"3696202201231412486825"</f>
        <v>3696202201231412486825</v>
      </c>
      <c r="C1510" s="4" t="str">
        <f>"曾俞钧"</f>
        <v>曾俞钧</v>
      </c>
      <c r="D1510" s="4"/>
    </row>
    <row r="1511" spans="1:4" s="1" customFormat="1" ht="34.5" customHeight="1">
      <c r="A1511" s="4">
        <v>1509</v>
      </c>
      <c r="B1511" s="4" t="str">
        <f>"3696202201231414266826"</f>
        <v>3696202201231414266826</v>
      </c>
      <c r="C1511" s="4" t="str">
        <f>"蔡菲菲"</f>
        <v>蔡菲菲</v>
      </c>
      <c r="D1511" s="4"/>
    </row>
    <row r="1512" spans="1:4" s="1" customFormat="1" ht="34.5" customHeight="1">
      <c r="A1512" s="4">
        <v>1510</v>
      </c>
      <c r="B1512" s="4" t="str">
        <f>"3696202201231422216832"</f>
        <v>3696202201231422216832</v>
      </c>
      <c r="C1512" s="4" t="str">
        <f>"莫镕蔚"</f>
        <v>莫镕蔚</v>
      </c>
      <c r="D1512" s="4"/>
    </row>
    <row r="1513" spans="1:4" s="1" customFormat="1" ht="34.5" customHeight="1">
      <c r="A1513" s="4">
        <v>1511</v>
      </c>
      <c r="B1513" s="4" t="str">
        <f>"3696202201231439236851"</f>
        <v>3696202201231439236851</v>
      </c>
      <c r="C1513" s="4" t="str">
        <f>"员智鹏"</f>
        <v>员智鹏</v>
      </c>
      <c r="D1513" s="4"/>
    </row>
    <row r="1514" spans="1:4" s="1" customFormat="1" ht="34.5" customHeight="1">
      <c r="A1514" s="4">
        <v>1512</v>
      </c>
      <c r="B1514" s="4" t="str">
        <f>"3696202201231439296852"</f>
        <v>3696202201231439296852</v>
      </c>
      <c r="C1514" s="4" t="str">
        <f>"陈吉黄"</f>
        <v>陈吉黄</v>
      </c>
      <c r="D1514" s="4"/>
    </row>
    <row r="1515" spans="1:4" s="1" customFormat="1" ht="34.5" customHeight="1">
      <c r="A1515" s="4">
        <v>1513</v>
      </c>
      <c r="B1515" s="4" t="str">
        <f>"3696202201231453476863"</f>
        <v>3696202201231453476863</v>
      </c>
      <c r="C1515" s="4" t="str">
        <f>"黄华"</f>
        <v>黄华</v>
      </c>
      <c r="D1515" s="4"/>
    </row>
    <row r="1516" spans="1:4" s="1" customFormat="1" ht="34.5" customHeight="1">
      <c r="A1516" s="4">
        <v>1514</v>
      </c>
      <c r="B1516" s="4" t="str">
        <f>"3696202201231454396864"</f>
        <v>3696202201231454396864</v>
      </c>
      <c r="C1516" s="4" t="str">
        <f>"朱燕仙"</f>
        <v>朱燕仙</v>
      </c>
      <c r="D1516" s="4"/>
    </row>
    <row r="1517" spans="1:4" s="1" customFormat="1" ht="34.5" customHeight="1">
      <c r="A1517" s="4">
        <v>1515</v>
      </c>
      <c r="B1517" s="4" t="str">
        <f>"3696202201231455516867"</f>
        <v>3696202201231455516867</v>
      </c>
      <c r="C1517" s="4" t="str">
        <f>"吴国邦"</f>
        <v>吴国邦</v>
      </c>
      <c r="D1517" s="4"/>
    </row>
    <row r="1518" spans="1:4" s="1" customFormat="1" ht="34.5" customHeight="1">
      <c r="A1518" s="4">
        <v>1516</v>
      </c>
      <c r="B1518" s="4" t="str">
        <f>"3696202201231501016869"</f>
        <v>3696202201231501016869</v>
      </c>
      <c r="C1518" s="4" t="str">
        <f>"江小妹"</f>
        <v>江小妹</v>
      </c>
      <c r="D1518" s="4"/>
    </row>
    <row r="1519" spans="1:4" s="1" customFormat="1" ht="34.5" customHeight="1">
      <c r="A1519" s="4">
        <v>1517</v>
      </c>
      <c r="B1519" s="4" t="str">
        <f>"3696202201231519456876"</f>
        <v>3696202201231519456876</v>
      </c>
      <c r="C1519" s="4" t="str">
        <f>"陈积层"</f>
        <v>陈积层</v>
      </c>
      <c r="D1519" s="4"/>
    </row>
    <row r="1520" spans="1:4" s="1" customFormat="1" ht="34.5" customHeight="1">
      <c r="A1520" s="4">
        <v>1518</v>
      </c>
      <c r="B1520" s="4" t="str">
        <f>"3696202201231521556877"</f>
        <v>3696202201231521556877</v>
      </c>
      <c r="C1520" s="4" t="str">
        <f>"龙子凤"</f>
        <v>龙子凤</v>
      </c>
      <c r="D1520" s="4"/>
    </row>
    <row r="1521" spans="1:4" s="1" customFormat="1" ht="34.5" customHeight="1">
      <c r="A1521" s="4">
        <v>1519</v>
      </c>
      <c r="B1521" s="4" t="str">
        <f>"3696202201231524306880"</f>
        <v>3696202201231524306880</v>
      </c>
      <c r="C1521" s="4" t="str">
        <f>"占忠忠"</f>
        <v>占忠忠</v>
      </c>
      <c r="D1521" s="4"/>
    </row>
    <row r="1522" spans="1:4" s="1" customFormat="1" ht="34.5" customHeight="1">
      <c r="A1522" s="4">
        <v>1520</v>
      </c>
      <c r="B1522" s="4" t="str">
        <f>"3696202201231532226884"</f>
        <v>3696202201231532226884</v>
      </c>
      <c r="C1522" s="4" t="str">
        <f>"王哲来"</f>
        <v>王哲来</v>
      </c>
      <c r="D1522" s="4"/>
    </row>
    <row r="1523" spans="1:4" s="1" customFormat="1" ht="34.5" customHeight="1">
      <c r="A1523" s="4">
        <v>1521</v>
      </c>
      <c r="B1523" s="4" t="str">
        <f>"3696202201231534596888"</f>
        <v>3696202201231534596888</v>
      </c>
      <c r="C1523" s="4" t="str">
        <f>"杨景云"</f>
        <v>杨景云</v>
      </c>
      <c r="D1523" s="4"/>
    </row>
    <row r="1524" spans="1:4" s="1" customFormat="1" ht="34.5" customHeight="1">
      <c r="A1524" s="4">
        <v>1522</v>
      </c>
      <c r="B1524" s="4" t="str">
        <f>"3696202201231540006890"</f>
        <v>3696202201231540006890</v>
      </c>
      <c r="C1524" s="4" t="str">
        <f>"符峥"</f>
        <v>符峥</v>
      </c>
      <c r="D1524" s="4"/>
    </row>
    <row r="1525" spans="1:4" s="1" customFormat="1" ht="34.5" customHeight="1">
      <c r="A1525" s="4">
        <v>1523</v>
      </c>
      <c r="B1525" s="4" t="str">
        <f>"3696202201231545256894"</f>
        <v>3696202201231545256894</v>
      </c>
      <c r="C1525" s="4" t="str">
        <f>"刘哲廷"</f>
        <v>刘哲廷</v>
      </c>
      <c r="D1525" s="4"/>
    </row>
    <row r="1526" spans="1:4" s="1" customFormat="1" ht="34.5" customHeight="1">
      <c r="A1526" s="4">
        <v>1524</v>
      </c>
      <c r="B1526" s="4" t="str">
        <f>"3696202201231550426901"</f>
        <v>3696202201231550426901</v>
      </c>
      <c r="C1526" s="4" t="str">
        <f>"符启燕"</f>
        <v>符启燕</v>
      </c>
      <c r="D1526" s="4"/>
    </row>
    <row r="1527" spans="1:4" s="1" customFormat="1" ht="34.5" customHeight="1">
      <c r="A1527" s="4">
        <v>1525</v>
      </c>
      <c r="B1527" s="4" t="str">
        <f>"3696202201231600196906"</f>
        <v>3696202201231600196906</v>
      </c>
      <c r="C1527" s="4" t="str">
        <f>"林美静"</f>
        <v>林美静</v>
      </c>
      <c r="D1527" s="4"/>
    </row>
    <row r="1528" spans="1:4" s="1" customFormat="1" ht="34.5" customHeight="1">
      <c r="A1528" s="4">
        <v>1526</v>
      </c>
      <c r="B1528" s="4" t="str">
        <f>"3696202201231609456910"</f>
        <v>3696202201231609456910</v>
      </c>
      <c r="C1528" s="4" t="str">
        <f>"彭锦楷"</f>
        <v>彭锦楷</v>
      </c>
      <c r="D1528" s="4"/>
    </row>
    <row r="1529" spans="1:4" s="1" customFormat="1" ht="34.5" customHeight="1">
      <c r="A1529" s="4">
        <v>1527</v>
      </c>
      <c r="B1529" s="4" t="str">
        <f>"3696202201231630246921"</f>
        <v>3696202201231630246921</v>
      </c>
      <c r="C1529" s="4" t="str">
        <f>"何高龙"</f>
        <v>何高龙</v>
      </c>
      <c r="D1529" s="4"/>
    </row>
    <row r="1530" spans="1:4" s="1" customFormat="1" ht="34.5" customHeight="1">
      <c r="A1530" s="4">
        <v>1528</v>
      </c>
      <c r="B1530" s="4" t="str">
        <f>"3696202201231631546922"</f>
        <v>3696202201231631546922</v>
      </c>
      <c r="C1530" s="4" t="str">
        <f>"王兴慧"</f>
        <v>王兴慧</v>
      </c>
      <c r="D1530" s="4"/>
    </row>
    <row r="1531" spans="1:4" s="1" customFormat="1" ht="34.5" customHeight="1">
      <c r="A1531" s="4">
        <v>1529</v>
      </c>
      <c r="B1531" s="4" t="str">
        <f>"3696202201231633546923"</f>
        <v>3696202201231633546923</v>
      </c>
      <c r="C1531" s="4" t="str">
        <f>"王盛民"</f>
        <v>王盛民</v>
      </c>
      <c r="D1531" s="4"/>
    </row>
    <row r="1532" spans="1:4" s="1" customFormat="1" ht="34.5" customHeight="1">
      <c r="A1532" s="4">
        <v>1530</v>
      </c>
      <c r="B1532" s="4" t="str">
        <f>"3696202201231651276932"</f>
        <v>3696202201231651276932</v>
      </c>
      <c r="C1532" s="4" t="str">
        <f>"钟赞臣"</f>
        <v>钟赞臣</v>
      </c>
      <c r="D1532" s="4"/>
    </row>
    <row r="1533" spans="1:4" s="1" customFormat="1" ht="34.5" customHeight="1">
      <c r="A1533" s="4">
        <v>1531</v>
      </c>
      <c r="B1533" s="4" t="str">
        <f>"3696202201231700086936"</f>
        <v>3696202201231700086936</v>
      </c>
      <c r="C1533" s="4" t="str">
        <f>"简国民"</f>
        <v>简国民</v>
      </c>
      <c r="D1533" s="4"/>
    </row>
    <row r="1534" spans="1:4" s="1" customFormat="1" ht="34.5" customHeight="1">
      <c r="A1534" s="4">
        <v>1532</v>
      </c>
      <c r="B1534" s="4" t="str">
        <f>"3696202201231700586937"</f>
        <v>3696202201231700586937</v>
      </c>
      <c r="C1534" s="4" t="str">
        <f>"童丽丽"</f>
        <v>童丽丽</v>
      </c>
      <c r="D1534" s="4"/>
    </row>
    <row r="1535" spans="1:4" s="1" customFormat="1" ht="34.5" customHeight="1">
      <c r="A1535" s="4">
        <v>1533</v>
      </c>
      <c r="B1535" s="4" t="str">
        <f>"3696202201231704336942"</f>
        <v>3696202201231704336942</v>
      </c>
      <c r="C1535" s="4" t="str">
        <f>"王瑛瑛"</f>
        <v>王瑛瑛</v>
      </c>
      <c r="D1535" s="4"/>
    </row>
    <row r="1536" spans="1:4" s="1" customFormat="1" ht="34.5" customHeight="1">
      <c r="A1536" s="4">
        <v>1534</v>
      </c>
      <c r="B1536" s="4" t="str">
        <f>"3696202201231706596944"</f>
        <v>3696202201231706596944</v>
      </c>
      <c r="C1536" s="4" t="str">
        <f>"郑义栋"</f>
        <v>郑义栋</v>
      </c>
      <c r="D1536" s="4"/>
    </row>
    <row r="1537" spans="1:4" s="1" customFormat="1" ht="34.5" customHeight="1">
      <c r="A1537" s="4">
        <v>1535</v>
      </c>
      <c r="B1537" s="4" t="str">
        <f>"3696202201231707166945"</f>
        <v>3696202201231707166945</v>
      </c>
      <c r="C1537" s="4" t="str">
        <f>"陈小娜"</f>
        <v>陈小娜</v>
      </c>
      <c r="D1537" s="4"/>
    </row>
    <row r="1538" spans="1:4" s="1" customFormat="1" ht="34.5" customHeight="1">
      <c r="A1538" s="4">
        <v>1536</v>
      </c>
      <c r="B1538" s="4" t="str">
        <f>"3696202201231714536953"</f>
        <v>3696202201231714536953</v>
      </c>
      <c r="C1538" s="4" t="str">
        <f>"卓森"</f>
        <v>卓森</v>
      </c>
      <c r="D1538" s="4"/>
    </row>
    <row r="1539" spans="1:4" s="1" customFormat="1" ht="34.5" customHeight="1">
      <c r="A1539" s="4">
        <v>1537</v>
      </c>
      <c r="B1539" s="4" t="str">
        <f>"3696202201231717346954"</f>
        <v>3696202201231717346954</v>
      </c>
      <c r="C1539" s="4" t="str">
        <f>"王琛"</f>
        <v>王琛</v>
      </c>
      <c r="D1539" s="4"/>
    </row>
    <row r="1540" spans="1:4" s="1" customFormat="1" ht="34.5" customHeight="1">
      <c r="A1540" s="4">
        <v>1538</v>
      </c>
      <c r="B1540" s="4" t="str">
        <f>"3696202201231819236986"</f>
        <v>3696202201231819236986</v>
      </c>
      <c r="C1540" s="4" t="str">
        <f>"符良超"</f>
        <v>符良超</v>
      </c>
      <c r="D1540" s="4"/>
    </row>
    <row r="1541" spans="1:4" s="1" customFormat="1" ht="34.5" customHeight="1">
      <c r="A1541" s="4">
        <v>1539</v>
      </c>
      <c r="B1541" s="4" t="str">
        <f>"3696202201231831406995"</f>
        <v>3696202201231831406995</v>
      </c>
      <c r="C1541" s="4" t="str">
        <f>"陈青良"</f>
        <v>陈青良</v>
      </c>
      <c r="D1541" s="4"/>
    </row>
    <row r="1542" spans="1:4" s="1" customFormat="1" ht="34.5" customHeight="1">
      <c r="A1542" s="4">
        <v>1540</v>
      </c>
      <c r="B1542" s="4" t="str">
        <f>"3696202201231846137001"</f>
        <v>3696202201231846137001</v>
      </c>
      <c r="C1542" s="4" t="str">
        <f>"林孟双"</f>
        <v>林孟双</v>
      </c>
      <c r="D1542" s="4"/>
    </row>
    <row r="1543" spans="1:4" s="1" customFormat="1" ht="34.5" customHeight="1">
      <c r="A1543" s="4">
        <v>1541</v>
      </c>
      <c r="B1543" s="4" t="str">
        <f>"3696202201231847037002"</f>
        <v>3696202201231847037002</v>
      </c>
      <c r="C1543" s="4" t="str">
        <f>"方慧琴"</f>
        <v>方慧琴</v>
      </c>
      <c r="D1543" s="4"/>
    </row>
    <row r="1544" spans="1:4" s="1" customFormat="1" ht="34.5" customHeight="1">
      <c r="A1544" s="4">
        <v>1542</v>
      </c>
      <c r="B1544" s="4" t="str">
        <f>"3696202201231852137006"</f>
        <v>3696202201231852137006</v>
      </c>
      <c r="C1544" s="4" t="str">
        <f>"薛万帝"</f>
        <v>薛万帝</v>
      </c>
      <c r="D1544" s="4"/>
    </row>
    <row r="1545" spans="1:4" s="1" customFormat="1" ht="34.5" customHeight="1">
      <c r="A1545" s="4">
        <v>1543</v>
      </c>
      <c r="B1545" s="4" t="str">
        <f>"3696202201231909467021"</f>
        <v>3696202201231909467021</v>
      </c>
      <c r="C1545" s="4" t="str">
        <f>"陈江鑫"</f>
        <v>陈江鑫</v>
      </c>
      <c r="D1545" s="4"/>
    </row>
    <row r="1546" spans="1:4" s="1" customFormat="1" ht="34.5" customHeight="1">
      <c r="A1546" s="4">
        <v>1544</v>
      </c>
      <c r="B1546" s="4" t="str">
        <f>"3696202201231909577022"</f>
        <v>3696202201231909577022</v>
      </c>
      <c r="C1546" s="4" t="str">
        <f>"苏楠"</f>
        <v>苏楠</v>
      </c>
      <c r="D1546" s="4"/>
    </row>
    <row r="1547" spans="1:4" s="1" customFormat="1" ht="34.5" customHeight="1">
      <c r="A1547" s="4">
        <v>1545</v>
      </c>
      <c r="B1547" s="4" t="str">
        <f>"3696202201231910067023"</f>
        <v>3696202201231910067023</v>
      </c>
      <c r="C1547" s="4" t="str">
        <f>"董开安"</f>
        <v>董开安</v>
      </c>
      <c r="D1547" s="4"/>
    </row>
    <row r="1548" spans="1:4" s="1" customFormat="1" ht="34.5" customHeight="1">
      <c r="A1548" s="4">
        <v>1546</v>
      </c>
      <c r="B1548" s="4" t="str">
        <f>"3696202201231925507032"</f>
        <v>3696202201231925507032</v>
      </c>
      <c r="C1548" s="4" t="str">
        <f>"王佩"</f>
        <v>王佩</v>
      </c>
      <c r="D1548" s="4"/>
    </row>
    <row r="1549" spans="1:4" s="1" customFormat="1" ht="34.5" customHeight="1">
      <c r="A1549" s="4">
        <v>1547</v>
      </c>
      <c r="B1549" s="4" t="str">
        <f>"3696202201231929447033"</f>
        <v>3696202201231929447033</v>
      </c>
      <c r="C1549" s="4" t="str">
        <f>"黄小梅"</f>
        <v>黄小梅</v>
      </c>
      <c r="D1549" s="4"/>
    </row>
    <row r="1550" spans="1:4" s="1" customFormat="1" ht="34.5" customHeight="1">
      <c r="A1550" s="4">
        <v>1548</v>
      </c>
      <c r="B1550" s="4" t="str">
        <f>"3696202201231937087039"</f>
        <v>3696202201231937087039</v>
      </c>
      <c r="C1550" s="4" t="str">
        <f>"程楷"</f>
        <v>程楷</v>
      </c>
      <c r="D1550" s="4"/>
    </row>
    <row r="1551" spans="1:4" s="1" customFormat="1" ht="34.5" customHeight="1">
      <c r="A1551" s="4">
        <v>1549</v>
      </c>
      <c r="B1551" s="4" t="str">
        <f>"3696202201231937297040"</f>
        <v>3696202201231937297040</v>
      </c>
      <c r="C1551" s="4" t="str">
        <f>"王国宇"</f>
        <v>王国宇</v>
      </c>
      <c r="D1551" s="4"/>
    </row>
    <row r="1552" spans="1:4" s="1" customFormat="1" ht="34.5" customHeight="1">
      <c r="A1552" s="4">
        <v>1550</v>
      </c>
      <c r="B1552" s="4" t="str">
        <f>"3696202201231938397045"</f>
        <v>3696202201231938397045</v>
      </c>
      <c r="C1552" s="4" t="str">
        <f>"李亚开"</f>
        <v>李亚开</v>
      </c>
      <c r="D1552" s="4"/>
    </row>
    <row r="1553" spans="1:4" s="1" customFormat="1" ht="34.5" customHeight="1">
      <c r="A1553" s="4">
        <v>1551</v>
      </c>
      <c r="B1553" s="4" t="str">
        <f>"3696202201231939517047"</f>
        <v>3696202201231939517047</v>
      </c>
      <c r="C1553" s="4" t="str">
        <f>"王燕舞"</f>
        <v>王燕舞</v>
      </c>
      <c r="D1553" s="4"/>
    </row>
    <row r="1554" spans="1:4" s="1" customFormat="1" ht="34.5" customHeight="1">
      <c r="A1554" s="4">
        <v>1552</v>
      </c>
      <c r="B1554" s="4" t="str">
        <f>"3696202201232006417057"</f>
        <v>3696202201232006417057</v>
      </c>
      <c r="C1554" s="4" t="str">
        <f>"林嫣嫣"</f>
        <v>林嫣嫣</v>
      </c>
      <c r="D1554" s="4"/>
    </row>
    <row r="1555" spans="1:4" s="1" customFormat="1" ht="34.5" customHeight="1">
      <c r="A1555" s="4">
        <v>1553</v>
      </c>
      <c r="B1555" s="4" t="str">
        <f>"3696202201232017127062"</f>
        <v>3696202201232017127062</v>
      </c>
      <c r="C1555" s="4" t="str">
        <f>"陈鉴"</f>
        <v>陈鉴</v>
      </c>
      <c r="D1555" s="4"/>
    </row>
    <row r="1556" spans="1:4" s="1" customFormat="1" ht="34.5" customHeight="1">
      <c r="A1556" s="4">
        <v>1554</v>
      </c>
      <c r="B1556" s="4" t="str">
        <f>"3696202201232030197070"</f>
        <v>3696202201232030197070</v>
      </c>
      <c r="C1556" s="4" t="str">
        <f>"陈定科"</f>
        <v>陈定科</v>
      </c>
      <c r="D1556" s="4"/>
    </row>
    <row r="1557" spans="1:4" s="1" customFormat="1" ht="34.5" customHeight="1">
      <c r="A1557" s="4">
        <v>1555</v>
      </c>
      <c r="B1557" s="4" t="str">
        <f>"3696202201232044227080"</f>
        <v>3696202201232044227080</v>
      </c>
      <c r="C1557" s="4" t="str">
        <f>"陈东湖"</f>
        <v>陈东湖</v>
      </c>
      <c r="D1557" s="4"/>
    </row>
    <row r="1558" spans="1:4" s="1" customFormat="1" ht="34.5" customHeight="1">
      <c r="A1558" s="4">
        <v>1556</v>
      </c>
      <c r="B1558" s="4" t="str">
        <f>"3696202201232045387082"</f>
        <v>3696202201232045387082</v>
      </c>
      <c r="C1558" s="4" t="str">
        <f>"孙伟偏"</f>
        <v>孙伟偏</v>
      </c>
      <c r="D1558" s="4"/>
    </row>
    <row r="1559" spans="1:4" s="1" customFormat="1" ht="34.5" customHeight="1">
      <c r="A1559" s="4">
        <v>1557</v>
      </c>
      <c r="B1559" s="4" t="str">
        <f>"3696202201232051387088"</f>
        <v>3696202201232051387088</v>
      </c>
      <c r="C1559" s="4" t="str">
        <f>"吉恒睿"</f>
        <v>吉恒睿</v>
      </c>
      <c r="D1559" s="4"/>
    </row>
    <row r="1560" spans="1:4" s="1" customFormat="1" ht="34.5" customHeight="1">
      <c r="A1560" s="4">
        <v>1558</v>
      </c>
      <c r="B1560" s="4" t="str">
        <f>"3696202201232059207093"</f>
        <v>3696202201232059207093</v>
      </c>
      <c r="C1560" s="4" t="str">
        <f>"梁仕佳"</f>
        <v>梁仕佳</v>
      </c>
      <c r="D1560" s="4"/>
    </row>
    <row r="1561" spans="1:4" s="1" customFormat="1" ht="34.5" customHeight="1">
      <c r="A1561" s="4">
        <v>1559</v>
      </c>
      <c r="B1561" s="4" t="str">
        <f>"3696202201232102117097"</f>
        <v>3696202201232102117097</v>
      </c>
      <c r="C1561" s="4" t="str">
        <f>"林鸿文"</f>
        <v>林鸿文</v>
      </c>
      <c r="D1561" s="4"/>
    </row>
    <row r="1562" spans="1:4" s="1" customFormat="1" ht="34.5" customHeight="1">
      <c r="A1562" s="4">
        <v>1560</v>
      </c>
      <c r="B1562" s="4" t="str">
        <f>"3696202201232111167103"</f>
        <v>3696202201232111167103</v>
      </c>
      <c r="C1562" s="4" t="str">
        <f>"黄浩"</f>
        <v>黄浩</v>
      </c>
      <c r="D1562" s="4"/>
    </row>
    <row r="1563" spans="1:4" s="1" customFormat="1" ht="34.5" customHeight="1">
      <c r="A1563" s="4">
        <v>1561</v>
      </c>
      <c r="B1563" s="4" t="str">
        <f>"3696202201232114117108"</f>
        <v>3696202201232114117108</v>
      </c>
      <c r="C1563" s="4" t="str">
        <f>"阮丹霞"</f>
        <v>阮丹霞</v>
      </c>
      <c r="D1563" s="4"/>
    </row>
    <row r="1564" spans="1:4" s="1" customFormat="1" ht="34.5" customHeight="1">
      <c r="A1564" s="4">
        <v>1562</v>
      </c>
      <c r="B1564" s="4" t="str">
        <f>"3696202201232122187113"</f>
        <v>3696202201232122187113</v>
      </c>
      <c r="C1564" s="4" t="str">
        <f>"周少明"</f>
        <v>周少明</v>
      </c>
      <c r="D1564" s="4"/>
    </row>
    <row r="1565" spans="1:4" s="1" customFormat="1" ht="34.5" customHeight="1">
      <c r="A1565" s="4">
        <v>1563</v>
      </c>
      <c r="B1565" s="4" t="str">
        <f>"3696202201232136197121"</f>
        <v>3696202201232136197121</v>
      </c>
      <c r="C1565" s="4" t="str">
        <f>"张钟敏"</f>
        <v>张钟敏</v>
      </c>
      <c r="D1565" s="4"/>
    </row>
    <row r="1566" spans="1:4" s="1" customFormat="1" ht="34.5" customHeight="1">
      <c r="A1566" s="4">
        <v>1564</v>
      </c>
      <c r="B1566" s="4" t="str">
        <f>"3696202201232141377126"</f>
        <v>3696202201232141377126</v>
      </c>
      <c r="C1566" s="4" t="str">
        <f>"王基政"</f>
        <v>王基政</v>
      </c>
      <c r="D1566" s="4"/>
    </row>
    <row r="1567" spans="1:4" s="1" customFormat="1" ht="34.5" customHeight="1">
      <c r="A1567" s="4">
        <v>1565</v>
      </c>
      <c r="B1567" s="4" t="str">
        <f>"3696202201232146337128"</f>
        <v>3696202201232146337128</v>
      </c>
      <c r="C1567" s="4" t="str">
        <f>"吴崇铭"</f>
        <v>吴崇铭</v>
      </c>
      <c r="D1567" s="4"/>
    </row>
    <row r="1568" spans="1:4" s="1" customFormat="1" ht="34.5" customHeight="1">
      <c r="A1568" s="4">
        <v>1566</v>
      </c>
      <c r="B1568" s="4" t="str">
        <f>"3696202201232159037140"</f>
        <v>3696202201232159037140</v>
      </c>
      <c r="C1568" s="4" t="str">
        <f>"林先跃"</f>
        <v>林先跃</v>
      </c>
      <c r="D1568" s="4"/>
    </row>
    <row r="1569" spans="1:4" s="1" customFormat="1" ht="34.5" customHeight="1">
      <c r="A1569" s="4">
        <v>1567</v>
      </c>
      <c r="B1569" s="4" t="str">
        <f>"3696202201232202317146"</f>
        <v>3696202201232202317146</v>
      </c>
      <c r="C1569" s="4" t="str">
        <f>"殷礼冲"</f>
        <v>殷礼冲</v>
      </c>
      <c r="D1569" s="4"/>
    </row>
    <row r="1570" spans="1:4" s="1" customFormat="1" ht="34.5" customHeight="1">
      <c r="A1570" s="4">
        <v>1568</v>
      </c>
      <c r="B1570" s="4" t="str">
        <f>"3696202201232210177151"</f>
        <v>3696202201232210177151</v>
      </c>
      <c r="C1570" s="4" t="str">
        <f>"梁超武"</f>
        <v>梁超武</v>
      </c>
      <c r="D1570" s="4"/>
    </row>
    <row r="1571" spans="1:4" s="1" customFormat="1" ht="34.5" customHeight="1">
      <c r="A1571" s="4">
        <v>1569</v>
      </c>
      <c r="B1571" s="4" t="str">
        <f>"3696202201232217187156"</f>
        <v>3696202201232217187156</v>
      </c>
      <c r="C1571" s="4" t="str">
        <f>"杨萍"</f>
        <v>杨萍</v>
      </c>
      <c r="D1571" s="4"/>
    </row>
    <row r="1572" spans="1:4" s="1" customFormat="1" ht="34.5" customHeight="1">
      <c r="A1572" s="4">
        <v>1570</v>
      </c>
      <c r="B1572" s="4" t="str">
        <f>"3696202201232223047160"</f>
        <v>3696202201232223047160</v>
      </c>
      <c r="C1572" s="4" t="str">
        <f>"陈允进"</f>
        <v>陈允进</v>
      </c>
      <c r="D1572" s="4"/>
    </row>
    <row r="1573" spans="1:4" s="1" customFormat="1" ht="34.5" customHeight="1">
      <c r="A1573" s="4">
        <v>1571</v>
      </c>
      <c r="B1573" s="4" t="str">
        <f>"3696202201232224247161"</f>
        <v>3696202201232224247161</v>
      </c>
      <c r="C1573" s="4" t="str">
        <f>"符剑"</f>
        <v>符剑</v>
      </c>
      <c r="D1573" s="4"/>
    </row>
    <row r="1574" spans="1:4" s="1" customFormat="1" ht="34.5" customHeight="1">
      <c r="A1574" s="4">
        <v>1572</v>
      </c>
      <c r="B1574" s="4" t="str">
        <f>"3696202201232226117163"</f>
        <v>3696202201232226117163</v>
      </c>
      <c r="C1574" s="4" t="str">
        <f>"黄思宇"</f>
        <v>黄思宇</v>
      </c>
      <c r="D1574" s="4"/>
    </row>
    <row r="1575" spans="1:4" s="1" customFormat="1" ht="34.5" customHeight="1">
      <c r="A1575" s="4">
        <v>1573</v>
      </c>
      <c r="B1575" s="4" t="str">
        <f>"3696202201232232527168"</f>
        <v>3696202201232232527168</v>
      </c>
      <c r="C1575" s="4" t="str">
        <f>"王锦"</f>
        <v>王锦</v>
      </c>
      <c r="D1575" s="4"/>
    </row>
    <row r="1576" spans="1:4" s="1" customFormat="1" ht="34.5" customHeight="1">
      <c r="A1576" s="4">
        <v>1574</v>
      </c>
      <c r="B1576" s="4" t="str">
        <f>"3696202201232233127169"</f>
        <v>3696202201232233127169</v>
      </c>
      <c r="C1576" s="4" t="str">
        <f>"林彩兰"</f>
        <v>林彩兰</v>
      </c>
      <c r="D1576" s="4"/>
    </row>
    <row r="1577" spans="1:4" s="1" customFormat="1" ht="34.5" customHeight="1">
      <c r="A1577" s="4">
        <v>1575</v>
      </c>
      <c r="B1577" s="4" t="str">
        <f>"3696202201232237547171"</f>
        <v>3696202201232237547171</v>
      </c>
      <c r="C1577" s="4" t="str">
        <f>"罗玉民"</f>
        <v>罗玉民</v>
      </c>
      <c r="D1577" s="4"/>
    </row>
    <row r="1578" spans="1:4" s="1" customFormat="1" ht="34.5" customHeight="1">
      <c r="A1578" s="4">
        <v>1576</v>
      </c>
      <c r="B1578" s="4" t="str">
        <f>"3696202201232240067172"</f>
        <v>3696202201232240067172</v>
      </c>
      <c r="C1578" s="4" t="str">
        <f>"邢增智"</f>
        <v>邢增智</v>
      </c>
      <c r="D1578" s="4"/>
    </row>
    <row r="1579" spans="1:4" s="1" customFormat="1" ht="34.5" customHeight="1">
      <c r="A1579" s="4">
        <v>1577</v>
      </c>
      <c r="B1579" s="4" t="str">
        <f>"3696202201232244477179"</f>
        <v>3696202201232244477179</v>
      </c>
      <c r="C1579" s="4" t="str">
        <f>"曾胜发"</f>
        <v>曾胜发</v>
      </c>
      <c r="D1579" s="4"/>
    </row>
    <row r="1580" spans="1:4" s="1" customFormat="1" ht="34.5" customHeight="1">
      <c r="A1580" s="4">
        <v>1578</v>
      </c>
      <c r="B1580" s="4" t="str">
        <f>"3696202201232245377180"</f>
        <v>3696202201232245377180</v>
      </c>
      <c r="C1580" s="4" t="str">
        <f>"刘芳芳"</f>
        <v>刘芳芳</v>
      </c>
      <c r="D1580" s="4"/>
    </row>
    <row r="1581" spans="1:4" s="1" customFormat="1" ht="34.5" customHeight="1">
      <c r="A1581" s="4">
        <v>1579</v>
      </c>
      <c r="B1581" s="4" t="str">
        <f>"3696202201232304157192"</f>
        <v>3696202201232304157192</v>
      </c>
      <c r="C1581" s="4" t="str">
        <f>"邢莉莉"</f>
        <v>邢莉莉</v>
      </c>
      <c r="D1581" s="4"/>
    </row>
    <row r="1582" spans="1:4" s="1" customFormat="1" ht="34.5" customHeight="1">
      <c r="A1582" s="4">
        <v>1580</v>
      </c>
      <c r="B1582" s="4" t="str">
        <f>"3696202201232307327194"</f>
        <v>3696202201232307327194</v>
      </c>
      <c r="C1582" s="4" t="str">
        <f>"洪晓武"</f>
        <v>洪晓武</v>
      </c>
      <c r="D1582" s="4"/>
    </row>
    <row r="1583" spans="1:4" s="1" customFormat="1" ht="34.5" customHeight="1">
      <c r="A1583" s="4">
        <v>1581</v>
      </c>
      <c r="B1583" s="4" t="str">
        <f>"3696202201232339237205"</f>
        <v>3696202201232339237205</v>
      </c>
      <c r="C1583" s="4" t="str">
        <f>"林炽凡"</f>
        <v>林炽凡</v>
      </c>
      <c r="D1583" s="4"/>
    </row>
    <row r="1584" spans="1:4" s="1" customFormat="1" ht="34.5" customHeight="1">
      <c r="A1584" s="4">
        <v>1582</v>
      </c>
      <c r="B1584" s="4" t="str">
        <f>"3696202201232352357208"</f>
        <v>3696202201232352357208</v>
      </c>
      <c r="C1584" s="4" t="str">
        <f>"李长昊"</f>
        <v>李长昊</v>
      </c>
      <c r="D1584" s="4"/>
    </row>
    <row r="1585" spans="1:4" s="1" customFormat="1" ht="34.5" customHeight="1">
      <c r="A1585" s="4">
        <v>1583</v>
      </c>
      <c r="B1585" s="4" t="str">
        <f>"3696202201232354007210"</f>
        <v>3696202201232354007210</v>
      </c>
      <c r="C1585" s="4" t="str">
        <f>"文昌钰"</f>
        <v>文昌钰</v>
      </c>
      <c r="D1585" s="4"/>
    </row>
    <row r="1586" spans="1:4" s="1" customFormat="1" ht="34.5" customHeight="1">
      <c r="A1586" s="4">
        <v>1584</v>
      </c>
      <c r="B1586" s="4" t="str">
        <f>"3696202201240000567211"</f>
        <v>3696202201240000567211</v>
      </c>
      <c r="C1586" s="4" t="str">
        <f>"陈万晖"</f>
        <v>陈万晖</v>
      </c>
      <c r="D1586" s="4"/>
    </row>
    <row r="1587" spans="1:4" s="1" customFormat="1" ht="34.5" customHeight="1">
      <c r="A1587" s="4">
        <v>1585</v>
      </c>
      <c r="B1587" s="4" t="str">
        <f>"3696202201240022097218"</f>
        <v>3696202201240022097218</v>
      </c>
      <c r="C1587" s="4" t="str">
        <f>"符万城"</f>
        <v>符万城</v>
      </c>
      <c r="D1587" s="4"/>
    </row>
    <row r="1588" spans="1:4" s="1" customFormat="1" ht="34.5" customHeight="1">
      <c r="A1588" s="4">
        <v>1586</v>
      </c>
      <c r="B1588" s="4" t="str">
        <f>"3696202201240157247225"</f>
        <v>3696202201240157247225</v>
      </c>
      <c r="C1588" s="4" t="str">
        <f>"邓应隆"</f>
        <v>邓应隆</v>
      </c>
      <c r="D1588" s="4"/>
    </row>
    <row r="1589" spans="1:4" s="1" customFormat="1" ht="34.5" customHeight="1">
      <c r="A1589" s="4">
        <v>1587</v>
      </c>
      <c r="B1589" s="4" t="str">
        <f>"3696202201240629407227"</f>
        <v>3696202201240629407227</v>
      </c>
      <c r="C1589" s="4" t="str">
        <f>"黄宗文"</f>
        <v>黄宗文</v>
      </c>
      <c r="D1589" s="4"/>
    </row>
    <row r="1590" spans="1:4" s="1" customFormat="1" ht="34.5" customHeight="1">
      <c r="A1590" s="4">
        <v>1588</v>
      </c>
      <c r="B1590" s="4" t="str">
        <f>"3696202201240726317232"</f>
        <v>3696202201240726317232</v>
      </c>
      <c r="C1590" s="4" t="str">
        <f>"薛蔚芳"</f>
        <v>薛蔚芳</v>
      </c>
      <c r="D1590" s="4"/>
    </row>
    <row r="1591" spans="1:4" s="1" customFormat="1" ht="34.5" customHeight="1">
      <c r="A1591" s="4">
        <v>1589</v>
      </c>
      <c r="B1591" s="4" t="str">
        <f>"3696202201240728477233"</f>
        <v>3696202201240728477233</v>
      </c>
      <c r="C1591" s="4" t="str">
        <f>"周霞"</f>
        <v>周霞</v>
      </c>
      <c r="D1591" s="4"/>
    </row>
    <row r="1592" spans="1:4" s="1" customFormat="1" ht="34.5" customHeight="1">
      <c r="A1592" s="4">
        <v>1590</v>
      </c>
      <c r="B1592" s="4" t="str">
        <f>"3696202201240733387234"</f>
        <v>3696202201240733387234</v>
      </c>
      <c r="C1592" s="4" t="str">
        <f>"邢丽雅"</f>
        <v>邢丽雅</v>
      </c>
      <c r="D1592" s="4"/>
    </row>
    <row r="1593" spans="1:4" s="1" customFormat="1" ht="34.5" customHeight="1">
      <c r="A1593" s="4">
        <v>1591</v>
      </c>
      <c r="B1593" s="4" t="str">
        <f>"3696202201240748127235"</f>
        <v>3696202201240748127235</v>
      </c>
      <c r="C1593" s="4" t="str">
        <f>"冉娟"</f>
        <v>冉娟</v>
      </c>
      <c r="D1593" s="4"/>
    </row>
    <row r="1594" spans="1:4" s="1" customFormat="1" ht="34.5" customHeight="1">
      <c r="A1594" s="4">
        <v>1592</v>
      </c>
      <c r="B1594" s="4" t="str">
        <f>"3696202201240750297236"</f>
        <v>3696202201240750297236</v>
      </c>
      <c r="C1594" s="4" t="str">
        <f>"符式团"</f>
        <v>符式团</v>
      </c>
      <c r="D1594" s="4"/>
    </row>
    <row r="1595" spans="1:4" s="1" customFormat="1" ht="34.5" customHeight="1">
      <c r="A1595" s="4">
        <v>1593</v>
      </c>
      <c r="B1595" s="4" t="str">
        <f>"3696202201240759217238"</f>
        <v>3696202201240759217238</v>
      </c>
      <c r="C1595" s="4" t="str">
        <f>"高炜"</f>
        <v>高炜</v>
      </c>
      <c r="D1595" s="4"/>
    </row>
    <row r="1596" spans="1:4" s="1" customFormat="1" ht="34.5" customHeight="1">
      <c r="A1596" s="4">
        <v>1594</v>
      </c>
      <c r="B1596" s="4" t="str">
        <f>"3696202201240809287265"</f>
        <v>3696202201240809287265</v>
      </c>
      <c r="C1596" s="4" t="str">
        <f>"郑灵"</f>
        <v>郑灵</v>
      </c>
      <c r="D1596" s="4"/>
    </row>
    <row r="1597" spans="1:4" s="1" customFormat="1" ht="34.5" customHeight="1">
      <c r="A1597" s="4">
        <v>1595</v>
      </c>
      <c r="B1597" s="4" t="str">
        <f>"3696202201240813097273"</f>
        <v>3696202201240813097273</v>
      </c>
      <c r="C1597" s="4" t="str">
        <f>"王秀云"</f>
        <v>王秀云</v>
      </c>
      <c r="D1597" s="4"/>
    </row>
    <row r="1598" spans="1:4" s="1" customFormat="1" ht="34.5" customHeight="1">
      <c r="A1598" s="4">
        <v>1596</v>
      </c>
      <c r="B1598" s="4" t="str">
        <f>"3696202201240820257295"</f>
        <v>3696202201240820257295</v>
      </c>
      <c r="C1598" s="4" t="str">
        <f>"辜冠铭"</f>
        <v>辜冠铭</v>
      </c>
      <c r="D1598" s="4"/>
    </row>
    <row r="1599" spans="1:4" s="1" customFormat="1" ht="34.5" customHeight="1">
      <c r="A1599" s="4">
        <v>1597</v>
      </c>
      <c r="B1599" s="4" t="str">
        <f>"3696202201240820547297"</f>
        <v>3696202201240820547297</v>
      </c>
      <c r="C1599" s="4" t="str">
        <f>"陈道兴"</f>
        <v>陈道兴</v>
      </c>
      <c r="D1599" s="4"/>
    </row>
    <row r="1600" spans="1:4" s="1" customFormat="1" ht="34.5" customHeight="1">
      <c r="A1600" s="4">
        <v>1598</v>
      </c>
      <c r="B1600" s="4" t="str">
        <f>"3696202201240823187304"</f>
        <v>3696202201240823187304</v>
      </c>
      <c r="C1600" s="4" t="str">
        <f>"黄嘉倩"</f>
        <v>黄嘉倩</v>
      </c>
      <c r="D1600" s="4"/>
    </row>
    <row r="1601" spans="1:4" s="1" customFormat="1" ht="34.5" customHeight="1">
      <c r="A1601" s="4">
        <v>1599</v>
      </c>
      <c r="B1601" s="4" t="str">
        <f>"3696202201240823467306"</f>
        <v>3696202201240823467306</v>
      </c>
      <c r="C1601" s="4" t="str">
        <f>"郭义千"</f>
        <v>郭义千</v>
      </c>
      <c r="D1601" s="4"/>
    </row>
    <row r="1602" spans="1:4" s="1" customFormat="1" ht="34.5" customHeight="1">
      <c r="A1602" s="4">
        <v>1600</v>
      </c>
      <c r="B1602" s="4" t="str">
        <f>"3696202201240825217310"</f>
        <v>3696202201240825217310</v>
      </c>
      <c r="C1602" s="4" t="str">
        <f>"刘裕超"</f>
        <v>刘裕超</v>
      </c>
      <c r="D1602" s="4"/>
    </row>
    <row r="1603" spans="1:4" s="1" customFormat="1" ht="34.5" customHeight="1">
      <c r="A1603" s="4">
        <v>1601</v>
      </c>
      <c r="B1603" s="4" t="str">
        <f>"3696202201240826457313"</f>
        <v>3696202201240826457313</v>
      </c>
      <c r="C1603" s="4" t="str">
        <f>"郭红湖"</f>
        <v>郭红湖</v>
      </c>
      <c r="D1603" s="4"/>
    </row>
    <row r="1604" spans="1:4" s="1" customFormat="1" ht="34.5" customHeight="1">
      <c r="A1604" s="4">
        <v>1602</v>
      </c>
      <c r="B1604" s="4" t="str">
        <f>"3696202201240829257320"</f>
        <v>3696202201240829257320</v>
      </c>
      <c r="C1604" s="4" t="str">
        <f>"刘德伟"</f>
        <v>刘德伟</v>
      </c>
      <c r="D1604" s="4"/>
    </row>
    <row r="1605" spans="1:4" s="1" customFormat="1" ht="34.5" customHeight="1">
      <c r="A1605" s="4">
        <v>1603</v>
      </c>
      <c r="B1605" s="4" t="str">
        <f>"3696202201240829417321"</f>
        <v>3696202201240829417321</v>
      </c>
      <c r="C1605" s="4" t="str">
        <f>"黄佳画"</f>
        <v>黄佳画</v>
      </c>
      <c r="D1605" s="4"/>
    </row>
    <row r="1606" spans="1:4" s="1" customFormat="1" ht="34.5" customHeight="1">
      <c r="A1606" s="4">
        <v>1604</v>
      </c>
      <c r="B1606" s="4" t="str">
        <f>"3696202201240834397336"</f>
        <v>3696202201240834397336</v>
      </c>
      <c r="C1606" s="4" t="str">
        <f>"石珠花"</f>
        <v>石珠花</v>
      </c>
      <c r="D1606" s="4"/>
    </row>
    <row r="1607" spans="1:4" s="1" customFormat="1" ht="34.5" customHeight="1">
      <c r="A1607" s="4">
        <v>1605</v>
      </c>
      <c r="B1607" s="4" t="str">
        <f>"3696202201240843287384"</f>
        <v>3696202201240843287384</v>
      </c>
      <c r="C1607" s="4" t="str">
        <f>"王广晓"</f>
        <v>王广晓</v>
      </c>
      <c r="D1607" s="4"/>
    </row>
    <row r="1608" spans="1:4" s="1" customFormat="1" ht="34.5" customHeight="1">
      <c r="A1608" s="4">
        <v>1606</v>
      </c>
      <c r="B1608" s="4" t="str">
        <f>"3696202201240843467387"</f>
        <v>3696202201240843467387</v>
      </c>
      <c r="C1608" s="4" t="str">
        <f>"杨程"</f>
        <v>杨程</v>
      </c>
      <c r="D1608" s="4"/>
    </row>
    <row r="1609" spans="1:4" s="1" customFormat="1" ht="34.5" customHeight="1">
      <c r="A1609" s="4">
        <v>1607</v>
      </c>
      <c r="B1609" s="4" t="str">
        <f>"3696202201240843547388"</f>
        <v>3696202201240843547388</v>
      </c>
      <c r="C1609" s="4" t="str">
        <f>"徐颖柳"</f>
        <v>徐颖柳</v>
      </c>
      <c r="D1609" s="4"/>
    </row>
    <row r="1610" spans="1:4" s="1" customFormat="1" ht="34.5" customHeight="1">
      <c r="A1610" s="4">
        <v>1608</v>
      </c>
      <c r="B1610" s="4" t="str">
        <f>"3696202201240845427397"</f>
        <v>3696202201240845427397</v>
      </c>
      <c r="C1610" s="4" t="str">
        <f>"刘美珍"</f>
        <v>刘美珍</v>
      </c>
      <c r="D1610" s="4"/>
    </row>
    <row r="1611" spans="1:4" s="1" customFormat="1" ht="34.5" customHeight="1">
      <c r="A1611" s="4">
        <v>1609</v>
      </c>
      <c r="B1611" s="4" t="str">
        <f>"3696202201240846317400"</f>
        <v>3696202201240846317400</v>
      </c>
      <c r="C1611" s="4" t="str">
        <f>"邢孟宇"</f>
        <v>邢孟宇</v>
      </c>
      <c r="D1611" s="4"/>
    </row>
    <row r="1612" spans="1:4" s="1" customFormat="1" ht="34.5" customHeight="1">
      <c r="A1612" s="4">
        <v>1610</v>
      </c>
      <c r="B1612" s="4" t="str">
        <f>"3696202201240848187412"</f>
        <v>3696202201240848187412</v>
      </c>
      <c r="C1612" s="4" t="str">
        <f>"蔡小滨"</f>
        <v>蔡小滨</v>
      </c>
      <c r="D1612" s="4"/>
    </row>
    <row r="1613" spans="1:4" s="1" customFormat="1" ht="34.5" customHeight="1">
      <c r="A1613" s="4">
        <v>1611</v>
      </c>
      <c r="B1613" s="4" t="str">
        <f>"3696202201240851137422"</f>
        <v>3696202201240851137422</v>
      </c>
      <c r="C1613" s="4" t="str">
        <f>"朱佳程"</f>
        <v>朱佳程</v>
      </c>
      <c r="D1613" s="4"/>
    </row>
    <row r="1614" spans="1:4" s="1" customFormat="1" ht="34.5" customHeight="1">
      <c r="A1614" s="4">
        <v>1612</v>
      </c>
      <c r="B1614" s="4" t="str">
        <f>"3696202201240852497431"</f>
        <v>3696202201240852497431</v>
      </c>
      <c r="C1614" s="4" t="str">
        <f>"谢宗明"</f>
        <v>谢宗明</v>
      </c>
      <c r="D1614" s="4"/>
    </row>
    <row r="1615" spans="1:4" s="1" customFormat="1" ht="34.5" customHeight="1">
      <c r="A1615" s="4">
        <v>1613</v>
      </c>
      <c r="B1615" s="4" t="str">
        <f>"3696202201240853437435"</f>
        <v>3696202201240853437435</v>
      </c>
      <c r="C1615" s="4" t="str">
        <f>"王开慧"</f>
        <v>王开慧</v>
      </c>
      <c r="D1615" s="4"/>
    </row>
    <row r="1616" spans="1:4" s="1" customFormat="1" ht="34.5" customHeight="1">
      <c r="A1616" s="4">
        <v>1614</v>
      </c>
      <c r="B1616" s="4" t="str">
        <f>"3696202201240854127440"</f>
        <v>3696202201240854127440</v>
      </c>
      <c r="C1616" s="4" t="str">
        <f>"陈小满"</f>
        <v>陈小满</v>
      </c>
      <c r="D1616" s="4"/>
    </row>
    <row r="1617" spans="1:4" s="1" customFormat="1" ht="34.5" customHeight="1">
      <c r="A1617" s="4">
        <v>1615</v>
      </c>
      <c r="B1617" s="4" t="str">
        <f>"3696202201240858037459"</f>
        <v>3696202201240858037459</v>
      </c>
      <c r="C1617" s="4" t="str">
        <f>"岑芳兰"</f>
        <v>岑芳兰</v>
      </c>
      <c r="D1617" s="4"/>
    </row>
    <row r="1618" spans="1:4" s="1" customFormat="1" ht="34.5" customHeight="1">
      <c r="A1618" s="4">
        <v>1616</v>
      </c>
      <c r="B1618" s="4" t="str">
        <f>"3696202201240858167461"</f>
        <v>3696202201240858167461</v>
      </c>
      <c r="C1618" s="4" t="str">
        <f>"陈文挚"</f>
        <v>陈文挚</v>
      </c>
      <c r="D1618" s="4"/>
    </row>
    <row r="1619" spans="1:4" s="1" customFormat="1" ht="34.5" customHeight="1">
      <c r="A1619" s="4">
        <v>1617</v>
      </c>
      <c r="B1619" s="4" t="str">
        <f>"3696202201240900077470"</f>
        <v>3696202201240900077470</v>
      </c>
      <c r="C1619" s="4" t="str">
        <f>"黄紫余"</f>
        <v>黄紫余</v>
      </c>
      <c r="D1619" s="4"/>
    </row>
    <row r="1620" spans="1:4" s="1" customFormat="1" ht="34.5" customHeight="1">
      <c r="A1620" s="4">
        <v>1618</v>
      </c>
      <c r="B1620" s="4" t="str">
        <f>"3696202201240902117477"</f>
        <v>3696202201240902117477</v>
      </c>
      <c r="C1620" s="4" t="str">
        <f>"陈敏敏"</f>
        <v>陈敏敏</v>
      </c>
      <c r="D1620" s="4"/>
    </row>
    <row r="1621" spans="1:4" s="1" customFormat="1" ht="34.5" customHeight="1">
      <c r="A1621" s="4">
        <v>1619</v>
      </c>
      <c r="B1621" s="4" t="str">
        <f>"3696202201240903247484"</f>
        <v>3696202201240903247484</v>
      </c>
      <c r="C1621" s="4" t="str">
        <f>"黄吉祥"</f>
        <v>黄吉祥</v>
      </c>
      <c r="D1621" s="4"/>
    </row>
    <row r="1622" spans="1:4" s="1" customFormat="1" ht="34.5" customHeight="1">
      <c r="A1622" s="4">
        <v>1620</v>
      </c>
      <c r="B1622" s="4" t="str">
        <f>"3696202201240907147508"</f>
        <v>3696202201240907147508</v>
      </c>
      <c r="C1622" s="4" t="str">
        <f>"卓财成"</f>
        <v>卓财成</v>
      </c>
      <c r="D1622" s="4"/>
    </row>
    <row r="1623" spans="1:4" s="1" customFormat="1" ht="34.5" customHeight="1">
      <c r="A1623" s="4">
        <v>1621</v>
      </c>
      <c r="B1623" s="4" t="str">
        <f>"3696202201240908337517"</f>
        <v>3696202201240908337517</v>
      </c>
      <c r="C1623" s="4" t="str">
        <f>"李慧慧"</f>
        <v>李慧慧</v>
      </c>
      <c r="D1623" s="4"/>
    </row>
    <row r="1624" spans="1:4" s="1" customFormat="1" ht="34.5" customHeight="1">
      <c r="A1624" s="4">
        <v>1622</v>
      </c>
      <c r="B1624" s="4" t="str">
        <f>"3696202201240910277534"</f>
        <v>3696202201240910277534</v>
      </c>
      <c r="C1624" s="4" t="str">
        <f>"黎梦娇"</f>
        <v>黎梦娇</v>
      </c>
      <c r="D1624" s="4"/>
    </row>
    <row r="1625" spans="1:4" s="1" customFormat="1" ht="34.5" customHeight="1">
      <c r="A1625" s="4">
        <v>1623</v>
      </c>
      <c r="B1625" s="4" t="str">
        <f>"3696202201240912417547"</f>
        <v>3696202201240912417547</v>
      </c>
      <c r="C1625" s="4" t="str">
        <f>"黄菲菲"</f>
        <v>黄菲菲</v>
      </c>
      <c r="D1625" s="4"/>
    </row>
    <row r="1626" spans="1:4" s="1" customFormat="1" ht="34.5" customHeight="1">
      <c r="A1626" s="4">
        <v>1624</v>
      </c>
      <c r="B1626" s="4" t="str">
        <f>"3696202201240917027573"</f>
        <v>3696202201240917027573</v>
      </c>
      <c r="C1626" s="4" t="str">
        <f>"王晓莹"</f>
        <v>王晓莹</v>
      </c>
      <c r="D1626" s="4"/>
    </row>
    <row r="1627" spans="1:4" s="1" customFormat="1" ht="34.5" customHeight="1">
      <c r="A1627" s="4">
        <v>1625</v>
      </c>
      <c r="B1627" s="4" t="str">
        <f>"3696202201240918387586"</f>
        <v>3696202201240918387586</v>
      </c>
      <c r="C1627" s="4" t="str">
        <f>"何允续"</f>
        <v>何允续</v>
      </c>
      <c r="D1627" s="4"/>
    </row>
    <row r="1628" spans="1:4" s="1" customFormat="1" ht="34.5" customHeight="1">
      <c r="A1628" s="4">
        <v>1626</v>
      </c>
      <c r="B1628" s="4" t="str">
        <f>"3696202201240918597589"</f>
        <v>3696202201240918597589</v>
      </c>
      <c r="C1628" s="4" t="str">
        <f>"吴光培"</f>
        <v>吴光培</v>
      </c>
      <c r="D1628" s="4"/>
    </row>
    <row r="1629" spans="1:4" s="1" customFormat="1" ht="34.5" customHeight="1">
      <c r="A1629" s="4">
        <v>1627</v>
      </c>
      <c r="B1629" s="4" t="str">
        <f>"3696202201240919337597"</f>
        <v>3696202201240919337597</v>
      </c>
      <c r="C1629" s="4" t="str">
        <f>"杜佳娟"</f>
        <v>杜佳娟</v>
      </c>
      <c r="D1629" s="4"/>
    </row>
    <row r="1630" spans="1:4" s="1" customFormat="1" ht="34.5" customHeight="1">
      <c r="A1630" s="4">
        <v>1628</v>
      </c>
      <c r="B1630" s="4" t="str">
        <f>"3696202201240919577599"</f>
        <v>3696202201240919577599</v>
      </c>
      <c r="C1630" s="4" t="str">
        <f>"朱必静"</f>
        <v>朱必静</v>
      </c>
      <c r="D1630" s="4"/>
    </row>
    <row r="1631" spans="1:4" s="1" customFormat="1" ht="34.5" customHeight="1">
      <c r="A1631" s="4">
        <v>1629</v>
      </c>
      <c r="B1631" s="4" t="str">
        <f>"3696202201240921067605"</f>
        <v>3696202201240921067605</v>
      </c>
      <c r="C1631" s="4" t="str">
        <f>"林方品"</f>
        <v>林方品</v>
      </c>
      <c r="D1631" s="4"/>
    </row>
    <row r="1632" spans="1:4" s="1" customFormat="1" ht="34.5" customHeight="1">
      <c r="A1632" s="4">
        <v>1630</v>
      </c>
      <c r="B1632" s="4" t="str">
        <f>"3696202201240921307607"</f>
        <v>3696202201240921307607</v>
      </c>
      <c r="C1632" s="4" t="str">
        <f>"吉训通"</f>
        <v>吉训通</v>
      </c>
      <c r="D1632" s="4"/>
    </row>
    <row r="1633" spans="1:4" s="1" customFormat="1" ht="34.5" customHeight="1">
      <c r="A1633" s="4">
        <v>1631</v>
      </c>
      <c r="B1633" s="4" t="str">
        <f>"3696202201240924487630"</f>
        <v>3696202201240924487630</v>
      </c>
      <c r="C1633" s="4" t="str">
        <f>"黄杜娟"</f>
        <v>黄杜娟</v>
      </c>
      <c r="D1633" s="4"/>
    </row>
    <row r="1634" spans="1:4" s="1" customFormat="1" ht="34.5" customHeight="1">
      <c r="A1634" s="4">
        <v>1632</v>
      </c>
      <c r="B1634" s="4" t="str">
        <f>"3696202201240927247651"</f>
        <v>3696202201240927247651</v>
      </c>
      <c r="C1634" s="4" t="str">
        <f>"关业鹏"</f>
        <v>关业鹏</v>
      </c>
      <c r="D1634" s="4"/>
    </row>
    <row r="1635" spans="1:4" s="1" customFormat="1" ht="34.5" customHeight="1">
      <c r="A1635" s="4">
        <v>1633</v>
      </c>
      <c r="B1635" s="4" t="str">
        <f>"3696202201240930327680"</f>
        <v>3696202201240930327680</v>
      </c>
      <c r="C1635" s="4" t="str">
        <f>"王雪芬"</f>
        <v>王雪芬</v>
      </c>
      <c r="D1635" s="4"/>
    </row>
    <row r="1636" spans="1:4" s="1" customFormat="1" ht="34.5" customHeight="1">
      <c r="A1636" s="4">
        <v>1634</v>
      </c>
      <c r="B1636" s="4" t="str">
        <f>"3696202201240931247684"</f>
        <v>3696202201240931247684</v>
      </c>
      <c r="C1636" s="4" t="str">
        <f>"黄文际"</f>
        <v>黄文际</v>
      </c>
      <c r="D1636" s="4"/>
    </row>
    <row r="1637" spans="1:4" s="1" customFormat="1" ht="34.5" customHeight="1">
      <c r="A1637" s="4">
        <v>1635</v>
      </c>
      <c r="B1637" s="4" t="str">
        <f>"3696202201240935497718"</f>
        <v>3696202201240935497718</v>
      </c>
      <c r="C1637" s="4" t="str">
        <f>"罗嘉伟"</f>
        <v>罗嘉伟</v>
      </c>
      <c r="D1637" s="4"/>
    </row>
    <row r="1638" spans="1:4" s="1" customFormat="1" ht="34.5" customHeight="1">
      <c r="A1638" s="4">
        <v>1636</v>
      </c>
      <c r="B1638" s="4" t="str">
        <f>"3696202201240937217731"</f>
        <v>3696202201240937217731</v>
      </c>
      <c r="C1638" s="4" t="str">
        <f>"黄贻红"</f>
        <v>黄贻红</v>
      </c>
      <c r="D1638" s="4"/>
    </row>
    <row r="1639" spans="1:4" s="1" customFormat="1" ht="34.5" customHeight="1">
      <c r="A1639" s="4">
        <v>1637</v>
      </c>
      <c r="B1639" s="4" t="str">
        <f>"3696202201240938497744"</f>
        <v>3696202201240938497744</v>
      </c>
      <c r="C1639" s="4" t="str">
        <f>"吴挺军"</f>
        <v>吴挺军</v>
      </c>
      <c r="D1639" s="4"/>
    </row>
    <row r="1640" spans="1:4" s="1" customFormat="1" ht="34.5" customHeight="1">
      <c r="A1640" s="4">
        <v>1638</v>
      </c>
      <c r="B1640" s="4" t="str">
        <f>"3696202201240939477749"</f>
        <v>3696202201240939477749</v>
      </c>
      <c r="C1640" s="4" t="str">
        <f>"傅昊"</f>
        <v>傅昊</v>
      </c>
      <c r="D1640" s="4"/>
    </row>
    <row r="1641" spans="1:4" s="1" customFormat="1" ht="34.5" customHeight="1">
      <c r="A1641" s="4">
        <v>1639</v>
      </c>
      <c r="B1641" s="4" t="str">
        <f>"3696202201240939487750"</f>
        <v>3696202201240939487750</v>
      </c>
      <c r="C1641" s="4" t="str">
        <f>"梁启岛"</f>
        <v>梁启岛</v>
      </c>
      <c r="D1641" s="4"/>
    </row>
    <row r="1642" spans="1:4" s="1" customFormat="1" ht="34.5" customHeight="1">
      <c r="A1642" s="4">
        <v>1640</v>
      </c>
      <c r="B1642" s="4" t="str">
        <f>"3696202201240944077786"</f>
        <v>3696202201240944077786</v>
      </c>
      <c r="C1642" s="4" t="str">
        <f>"关克翔"</f>
        <v>关克翔</v>
      </c>
      <c r="D1642" s="4"/>
    </row>
    <row r="1643" spans="1:4" s="1" customFormat="1" ht="34.5" customHeight="1">
      <c r="A1643" s="4">
        <v>1641</v>
      </c>
      <c r="B1643" s="4" t="str">
        <f>"3696202201240947377806"</f>
        <v>3696202201240947377806</v>
      </c>
      <c r="C1643" s="4" t="str">
        <f>"钟欢"</f>
        <v>钟欢</v>
      </c>
      <c r="D1643" s="4"/>
    </row>
    <row r="1644" spans="1:4" s="1" customFormat="1" ht="34.5" customHeight="1">
      <c r="A1644" s="4">
        <v>1642</v>
      </c>
      <c r="B1644" s="4" t="str">
        <f>"3696202201240948067809"</f>
        <v>3696202201240948067809</v>
      </c>
      <c r="C1644" s="4" t="str">
        <f>"吴诗怡"</f>
        <v>吴诗怡</v>
      </c>
      <c r="D1644" s="4"/>
    </row>
    <row r="1645" spans="1:4" s="1" customFormat="1" ht="34.5" customHeight="1">
      <c r="A1645" s="4">
        <v>1643</v>
      </c>
      <c r="B1645" s="4" t="str">
        <f>"3696202201240949347821"</f>
        <v>3696202201240949347821</v>
      </c>
      <c r="C1645" s="4" t="str">
        <f>"羊学光"</f>
        <v>羊学光</v>
      </c>
      <c r="D1645" s="4"/>
    </row>
    <row r="1646" spans="1:4" s="1" customFormat="1" ht="34.5" customHeight="1">
      <c r="A1646" s="4">
        <v>1644</v>
      </c>
      <c r="B1646" s="4" t="str">
        <f>"3696202201240950147828"</f>
        <v>3696202201240950147828</v>
      </c>
      <c r="C1646" s="4" t="str">
        <f>"王黎慧"</f>
        <v>王黎慧</v>
      </c>
      <c r="D1646" s="4"/>
    </row>
    <row r="1647" spans="1:4" s="1" customFormat="1" ht="34.5" customHeight="1">
      <c r="A1647" s="4">
        <v>1645</v>
      </c>
      <c r="B1647" s="4" t="str">
        <f>"3696202201240951507839"</f>
        <v>3696202201240951507839</v>
      </c>
      <c r="C1647" s="4" t="str">
        <f>"李俊捷"</f>
        <v>李俊捷</v>
      </c>
      <c r="D1647" s="4"/>
    </row>
    <row r="1648" spans="1:4" s="1" customFormat="1" ht="34.5" customHeight="1">
      <c r="A1648" s="4">
        <v>1646</v>
      </c>
      <c r="B1648" s="4" t="str">
        <f>"3696202201240953537852"</f>
        <v>3696202201240953537852</v>
      </c>
      <c r="C1648" s="4" t="str">
        <f>"何美玲"</f>
        <v>何美玲</v>
      </c>
      <c r="D1648" s="4"/>
    </row>
    <row r="1649" spans="1:4" s="1" customFormat="1" ht="34.5" customHeight="1">
      <c r="A1649" s="4">
        <v>1647</v>
      </c>
      <c r="B1649" s="4" t="str">
        <f>"3696202201240954287856"</f>
        <v>3696202201240954287856</v>
      </c>
      <c r="C1649" s="4" t="str">
        <f>"梁曼霞"</f>
        <v>梁曼霞</v>
      </c>
      <c r="D1649" s="4"/>
    </row>
    <row r="1650" spans="1:4" s="1" customFormat="1" ht="34.5" customHeight="1">
      <c r="A1650" s="4">
        <v>1648</v>
      </c>
      <c r="B1650" s="4" t="str">
        <f>"3696202201240955007861"</f>
        <v>3696202201240955007861</v>
      </c>
      <c r="C1650" s="4" t="str">
        <f>"黄长海"</f>
        <v>黄长海</v>
      </c>
      <c r="D1650" s="4"/>
    </row>
    <row r="1651" spans="1:4" s="1" customFormat="1" ht="34.5" customHeight="1">
      <c r="A1651" s="4">
        <v>1649</v>
      </c>
      <c r="B1651" s="4" t="str">
        <f>"3696202201240955337866"</f>
        <v>3696202201240955337866</v>
      </c>
      <c r="C1651" s="4" t="str">
        <f>"宋光宏"</f>
        <v>宋光宏</v>
      </c>
      <c r="D1651" s="4"/>
    </row>
    <row r="1652" spans="1:4" s="1" customFormat="1" ht="34.5" customHeight="1">
      <c r="A1652" s="4">
        <v>1650</v>
      </c>
      <c r="B1652" s="4" t="str">
        <f>"3696202201240957537873"</f>
        <v>3696202201240957537873</v>
      </c>
      <c r="C1652" s="4" t="str">
        <f>"黄克武"</f>
        <v>黄克武</v>
      </c>
      <c r="D1652" s="4"/>
    </row>
    <row r="1653" spans="1:4" s="1" customFormat="1" ht="34.5" customHeight="1">
      <c r="A1653" s="4">
        <v>1651</v>
      </c>
      <c r="B1653" s="4" t="str">
        <f>"3696202201240958497881"</f>
        <v>3696202201240958497881</v>
      </c>
      <c r="C1653" s="4" t="str">
        <f>"吴多卿"</f>
        <v>吴多卿</v>
      </c>
      <c r="D1653" s="4"/>
    </row>
    <row r="1654" spans="1:4" s="1" customFormat="1" ht="34.5" customHeight="1">
      <c r="A1654" s="4">
        <v>1652</v>
      </c>
      <c r="B1654" s="4" t="str">
        <f>"3696202201240959147883"</f>
        <v>3696202201240959147883</v>
      </c>
      <c r="C1654" s="4" t="str">
        <f>"潘晓萱"</f>
        <v>潘晓萱</v>
      </c>
      <c r="D1654" s="4"/>
    </row>
    <row r="1655" spans="1:4" s="1" customFormat="1" ht="34.5" customHeight="1">
      <c r="A1655" s="4">
        <v>1653</v>
      </c>
      <c r="B1655" s="4" t="str">
        <f>"3696202201240959257886"</f>
        <v>3696202201240959257886</v>
      </c>
      <c r="C1655" s="4" t="str">
        <f>"王丽红"</f>
        <v>王丽红</v>
      </c>
      <c r="D1655" s="4"/>
    </row>
    <row r="1656" spans="1:4" s="1" customFormat="1" ht="34.5" customHeight="1">
      <c r="A1656" s="4">
        <v>1654</v>
      </c>
      <c r="B1656" s="4" t="str">
        <f>"3696202201240959457888"</f>
        <v>3696202201240959457888</v>
      </c>
      <c r="C1656" s="4" t="str">
        <f>"孙蕾"</f>
        <v>孙蕾</v>
      </c>
      <c r="D1656" s="4"/>
    </row>
    <row r="1657" spans="1:4" s="1" customFormat="1" ht="34.5" customHeight="1">
      <c r="A1657" s="4">
        <v>1655</v>
      </c>
      <c r="B1657" s="4" t="str">
        <f>"3696202201241000237893"</f>
        <v>3696202201241000237893</v>
      </c>
      <c r="C1657" s="4" t="str">
        <f>"林方敬"</f>
        <v>林方敬</v>
      </c>
      <c r="D1657" s="4"/>
    </row>
    <row r="1658" spans="1:4" s="1" customFormat="1" ht="34.5" customHeight="1">
      <c r="A1658" s="4">
        <v>1656</v>
      </c>
      <c r="B1658" s="4" t="str">
        <f>"3696202201241001117899"</f>
        <v>3696202201241001117899</v>
      </c>
      <c r="C1658" s="4" t="str">
        <f>"陈小静"</f>
        <v>陈小静</v>
      </c>
      <c r="D1658" s="4"/>
    </row>
    <row r="1659" spans="1:4" s="1" customFormat="1" ht="34.5" customHeight="1">
      <c r="A1659" s="4">
        <v>1657</v>
      </c>
      <c r="B1659" s="4" t="str">
        <f>"3696202201241001297904"</f>
        <v>3696202201241001297904</v>
      </c>
      <c r="C1659" s="4" t="str">
        <f>"蒋永辉"</f>
        <v>蒋永辉</v>
      </c>
      <c r="D1659" s="4"/>
    </row>
    <row r="1660" spans="1:4" s="1" customFormat="1" ht="34.5" customHeight="1">
      <c r="A1660" s="4">
        <v>1658</v>
      </c>
      <c r="B1660" s="4" t="str">
        <f>"3696202201241002007909"</f>
        <v>3696202201241002007909</v>
      </c>
      <c r="C1660" s="4" t="str">
        <f>"黄琪"</f>
        <v>黄琪</v>
      </c>
      <c r="D1660" s="4"/>
    </row>
    <row r="1661" spans="1:4" s="1" customFormat="1" ht="34.5" customHeight="1">
      <c r="A1661" s="4">
        <v>1659</v>
      </c>
      <c r="B1661" s="4" t="str">
        <f>"3696202201241006017939"</f>
        <v>3696202201241006017939</v>
      </c>
      <c r="C1661" s="4" t="str">
        <f>"许亚玲"</f>
        <v>许亚玲</v>
      </c>
      <c r="D1661" s="4"/>
    </row>
    <row r="1662" spans="1:4" s="1" customFormat="1" ht="34.5" customHeight="1">
      <c r="A1662" s="4">
        <v>1660</v>
      </c>
      <c r="B1662" s="4" t="str">
        <f>"3696202201241006197941"</f>
        <v>3696202201241006197941</v>
      </c>
      <c r="C1662" s="4" t="str">
        <f>"甘露"</f>
        <v>甘露</v>
      </c>
      <c r="D1662" s="4"/>
    </row>
    <row r="1663" spans="1:4" s="1" customFormat="1" ht="34.5" customHeight="1">
      <c r="A1663" s="4">
        <v>1661</v>
      </c>
      <c r="B1663" s="4" t="str">
        <f>"3696202201241006307943"</f>
        <v>3696202201241006307943</v>
      </c>
      <c r="C1663" s="4" t="str">
        <f>"陈开秋"</f>
        <v>陈开秋</v>
      </c>
      <c r="D1663" s="4"/>
    </row>
    <row r="1664" spans="1:4" s="1" customFormat="1" ht="34.5" customHeight="1">
      <c r="A1664" s="4">
        <v>1662</v>
      </c>
      <c r="B1664" s="4" t="str">
        <f>"3696202201241006477947"</f>
        <v>3696202201241006477947</v>
      </c>
      <c r="C1664" s="4" t="str">
        <f>"王梨"</f>
        <v>王梨</v>
      </c>
      <c r="D1664" s="4"/>
    </row>
    <row r="1665" spans="1:4" s="1" customFormat="1" ht="34.5" customHeight="1">
      <c r="A1665" s="4">
        <v>1663</v>
      </c>
      <c r="B1665" s="4" t="str">
        <f>"3696202201241009247960"</f>
        <v>3696202201241009247960</v>
      </c>
      <c r="C1665" s="4" t="str">
        <f>"钟兴能"</f>
        <v>钟兴能</v>
      </c>
      <c r="D1665" s="4"/>
    </row>
    <row r="1666" spans="1:4" s="1" customFormat="1" ht="34.5" customHeight="1">
      <c r="A1666" s="4">
        <v>1664</v>
      </c>
      <c r="B1666" s="4" t="str">
        <f>"3696202201241011037972"</f>
        <v>3696202201241011037972</v>
      </c>
      <c r="C1666" s="4" t="str">
        <f>"王景景"</f>
        <v>王景景</v>
      </c>
      <c r="D1666" s="4"/>
    </row>
    <row r="1667" spans="1:4" s="1" customFormat="1" ht="34.5" customHeight="1">
      <c r="A1667" s="4">
        <v>1665</v>
      </c>
      <c r="B1667" s="4" t="str">
        <f>"3696202201241013107993"</f>
        <v>3696202201241013107993</v>
      </c>
      <c r="C1667" s="4" t="str">
        <f>"黄金影"</f>
        <v>黄金影</v>
      </c>
      <c r="D1667" s="4"/>
    </row>
    <row r="1668" spans="1:4" s="1" customFormat="1" ht="34.5" customHeight="1">
      <c r="A1668" s="4">
        <v>1666</v>
      </c>
      <c r="B1668" s="4" t="str">
        <f>"3696202201241013247995"</f>
        <v>3696202201241013247995</v>
      </c>
      <c r="C1668" s="4" t="str">
        <f>"郑尹"</f>
        <v>郑尹</v>
      </c>
      <c r="D1668" s="4"/>
    </row>
    <row r="1669" spans="1:4" s="1" customFormat="1" ht="34.5" customHeight="1">
      <c r="A1669" s="4">
        <v>1667</v>
      </c>
      <c r="B1669" s="4" t="str">
        <f>"3696202201241014148000"</f>
        <v>3696202201241014148000</v>
      </c>
      <c r="C1669" s="4" t="str">
        <f>"黄天明"</f>
        <v>黄天明</v>
      </c>
      <c r="D1669" s="4"/>
    </row>
    <row r="1670" spans="1:4" s="1" customFormat="1" ht="34.5" customHeight="1">
      <c r="A1670" s="4">
        <v>1668</v>
      </c>
      <c r="B1670" s="4" t="str">
        <f>"3696202201241014448003"</f>
        <v>3696202201241014448003</v>
      </c>
      <c r="C1670" s="4" t="str">
        <f>"黄呈宇"</f>
        <v>黄呈宇</v>
      </c>
      <c r="D1670" s="4"/>
    </row>
    <row r="1671" spans="1:4" s="1" customFormat="1" ht="34.5" customHeight="1">
      <c r="A1671" s="4">
        <v>1669</v>
      </c>
      <c r="B1671" s="4" t="str">
        <f>"3696202201241015158009"</f>
        <v>3696202201241015158009</v>
      </c>
      <c r="C1671" s="4" t="str">
        <f>"陈荣栎"</f>
        <v>陈荣栎</v>
      </c>
      <c r="D1671" s="4"/>
    </row>
    <row r="1672" spans="1:4" s="1" customFormat="1" ht="34.5" customHeight="1">
      <c r="A1672" s="4">
        <v>1670</v>
      </c>
      <c r="B1672" s="4" t="str">
        <f>"3696202201241017228022"</f>
        <v>3696202201241017228022</v>
      </c>
      <c r="C1672" s="4" t="str">
        <f>"梁玲"</f>
        <v>梁玲</v>
      </c>
      <c r="D1672" s="4"/>
    </row>
    <row r="1673" spans="1:4" s="1" customFormat="1" ht="34.5" customHeight="1">
      <c r="A1673" s="4">
        <v>1671</v>
      </c>
      <c r="B1673" s="4" t="str">
        <f>"3696202201241017268023"</f>
        <v>3696202201241017268023</v>
      </c>
      <c r="C1673" s="4" t="str">
        <f>"黄婵婷"</f>
        <v>黄婵婷</v>
      </c>
      <c r="D1673" s="4"/>
    </row>
    <row r="1674" spans="1:4" s="1" customFormat="1" ht="34.5" customHeight="1">
      <c r="A1674" s="4">
        <v>1672</v>
      </c>
      <c r="B1674" s="4" t="str">
        <f>"3696202201241019068036"</f>
        <v>3696202201241019068036</v>
      </c>
      <c r="C1674" s="4" t="str">
        <f>"黄习"</f>
        <v>黄习</v>
      </c>
      <c r="D1674" s="4"/>
    </row>
    <row r="1675" spans="1:4" s="1" customFormat="1" ht="34.5" customHeight="1">
      <c r="A1675" s="4">
        <v>1673</v>
      </c>
      <c r="B1675" s="4" t="str">
        <f>"3696202201241020028043"</f>
        <v>3696202201241020028043</v>
      </c>
      <c r="C1675" s="4" t="str">
        <f>"李艳春"</f>
        <v>李艳春</v>
      </c>
      <c r="D1675" s="4"/>
    </row>
    <row r="1676" spans="1:4" s="1" customFormat="1" ht="34.5" customHeight="1">
      <c r="A1676" s="4">
        <v>1674</v>
      </c>
      <c r="B1676" s="4" t="str">
        <f>"3696202201241020458048"</f>
        <v>3696202201241020458048</v>
      </c>
      <c r="C1676" s="4" t="str">
        <f>"邱洪威"</f>
        <v>邱洪威</v>
      </c>
      <c r="D1676" s="4"/>
    </row>
    <row r="1677" spans="1:4" s="1" customFormat="1" ht="34.5" customHeight="1">
      <c r="A1677" s="4">
        <v>1675</v>
      </c>
      <c r="B1677" s="4" t="str">
        <f>"3696202201241022088060"</f>
        <v>3696202201241022088060</v>
      </c>
      <c r="C1677" s="4" t="str">
        <f>"胡皓天"</f>
        <v>胡皓天</v>
      </c>
      <c r="D1677" s="4"/>
    </row>
    <row r="1678" spans="1:4" s="1" customFormat="1" ht="34.5" customHeight="1">
      <c r="A1678" s="4">
        <v>1676</v>
      </c>
      <c r="B1678" s="4" t="str">
        <f>"3696202201241022118062"</f>
        <v>3696202201241022118062</v>
      </c>
      <c r="C1678" s="4" t="str">
        <f>"张乐经"</f>
        <v>张乐经</v>
      </c>
      <c r="D1678" s="4"/>
    </row>
    <row r="1679" spans="1:4" s="1" customFormat="1" ht="34.5" customHeight="1">
      <c r="A1679" s="4">
        <v>1677</v>
      </c>
      <c r="B1679" s="4" t="str">
        <f>"3696202201241024558080"</f>
        <v>3696202201241024558080</v>
      </c>
      <c r="C1679" s="4" t="str">
        <f>"黄彩凤"</f>
        <v>黄彩凤</v>
      </c>
      <c r="D1679" s="4"/>
    </row>
    <row r="1680" spans="1:4" s="1" customFormat="1" ht="34.5" customHeight="1">
      <c r="A1680" s="4">
        <v>1678</v>
      </c>
      <c r="B1680" s="4" t="str">
        <f>"3696202201241026198090"</f>
        <v>3696202201241026198090</v>
      </c>
      <c r="C1680" s="4" t="str">
        <f>"陈江涛"</f>
        <v>陈江涛</v>
      </c>
      <c r="D1680" s="4"/>
    </row>
    <row r="1681" spans="1:4" s="1" customFormat="1" ht="34.5" customHeight="1">
      <c r="A1681" s="4">
        <v>1679</v>
      </c>
      <c r="B1681" s="4" t="str">
        <f>"3696202201241026528097"</f>
        <v>3696202201241026528097</v>
      </c>
      <c r="C1681" s="4" t="str">
        <f>"周宗海"</f>
        <v>周宗海</v>
      </c>
      <c r="D1681" s="4"/>
    </row>
    <row r="1682" spans="1:4" s="1" customFormat="1" ht="34.5" customHeight="1">
      <c r="A1682" s="4">
        <v>1680</v>
      </c>
      <c r="B1682" s="4" t="str">
        <f>"3696202201241027008100"</f>
        <v>3696202201241027008100</v>
      </c>
      <c r="C1682" s="4" t="str">
        <f>"岳超亚"</f>
        <v>岳超亚</v>
      </c>
      <c r="D1682" s="4"/>
    </row>
    <row r="1683" spans="1:4" s="1" customFormat="1" ht="34.5" customHeight="1">
      <c r="A1683" s="4">
        <v>1681</v>
      </c>
      <c r="B1683" s="4" t="str">
        <f>"3696202201241027418106"</f>
        <v>3696202201241027418106</v>
      </c>
      <c r="C1683" s="4" t="str">
        <f>"卓子薇"</f>
        <v>卓子薇</v>
      </c>
      <c r="D1683" s="4"/>
    </row>
    <row r="1684" spans="1:4" s="1" customFormat="1" ht="34.5" customHeight="1">
      <c r="A1684" s="4">
        <v>1682</v>
      </c>
      <c r="B1684" s="4" t="str">
        <f>"3696202201241028298113"</f>
        <v>3696202201241028298113</v>
      </c>
      <c r="C1684" s="4" t="str">
        <f>"赵开静"</f>
        <v>赵开静</v>
      </c>
      <c r="D1684" s="4"/>
    </row>
    <row r="1685" spans="1:4" s="1" customFormat="1" ht="34.5" customHeight="1">
      <c r="A1685" s="4">
        <v>1683</v>
      </c>
      <c r="B1685" s="4" t="str">
        <f>"3696202201241032548146"</f>
        <v>3696202201241032548146</v>
      </c>
      <c r="C1685" s="4" t="str">
        <f>"吕秀娥"</f>
        <v>吕秀娥</v>
      </c>
      <c r="D1685" s="4"/>
    </row>
    <row r="1686" spans="1:4" s="1" customFormat="1" ht="34.5" customHeight="1">
      <c r="A1686" s="4">
        <v>1684</v>
      </c>
      <c r="B1686" s="4" t="str">
        <f>"3696202201241033088147"</f>
        <v>3696202201241033088147</v>
      </c>
      <c r="C1686" s="4" t="str">
        <f>"阮敬谊"</f>
        <v>阮敬谊</v>
      </c>
      <c r="D1686" s="4"/>
    </row>
    <row r="1687" spans="1:4" s="1" customFormat="1" ht="34.5" customHeight="1">
      <c r="A1687" s="4">
        <v>1685</v>
      </c>
      <c r="B1687" s="4" t="str">
        <f>"3696202201241035338162"</f>
        <v>3696202201241035338162</v>
      </c>
      <c r="C1687" s="4" t="str">
        <f>"卢义伟"</f>
        <v>卢义伟</v>
      </c>
      <c r="D1687" s="4"/>
    </row>
    <row r="1688" spans="1:4" s="1" customFormat="1" ht="34.5" customHeight="1">
      <c r="A1688" s="4">
        <v>1686</v>
      </c>
      <c r="B1688" s="4" t="str">
        <f>"3696202201241036168169"</f>
        <v>3696202201241036168169</v>
      </c>
      <c r="C1688" s="4" t="str">
        <f>"王玛伟"</f>
        <v>王玛伟</v>
      </c>
      <c r="D1688" s="4"/>
    </row>
    <row r="1689" spans="1:4" s="1" customFormat="1" ht="34.5" customHeight="1">
      <c r="A1689" s="4">
        <v>1687</v>
      </c>
      <c r="B1689" s="4" t="str">
        <f>"3696202201241041468216"</f>
        <v>3696202201241041468216</v>
      </c>
      <c r="C1689" s="4" t="str">
        <f>"颜文庄"</f>
        <v>颜文庄</v>
      </c>
      <c r="D1689" s="4"/>
    </row>
    <row r="1690" spans="1:4" s="1" customFormat="1" ht="34.5" customHeight="1">
      <c r="A1690" s="4">
        <v>1688</v>
      </c>
      <c r="B1690" s="4" t="str">
        <f>"3696202201241043158220"</f>
        <v>3696202201241043158220</v>
      </c>
      <c r="C1690" s="4" t="str">
        <f>"倪裕豪"</f>
        <v>倪裕豪</v>
      </c>
      <c r="D1690" s="4"/>
    </row>
    <row r="1691" spans="1:4" s="1" customFormat="1" ht="34.5" customHeight="1">
      <c r="A1691" s="4">
        <v>1689</v>
      </c>
      <c r="B1691" s="4" t="str">
        <f>"3696202201241043468224"</f>
        <v>3696202201241043468224</v>
      </c>
      <c r="C1691" s="4" t="str">
        <f>"邢贝贝"</f>
        <v>邢贝贝</v>
      </c>
      <c r="D1691" s="4"/>
    </row>
    <row r="1692" spans="1:4" s="1" customFormat="1" ht="34.5" customHeight="1">
      <c r="A1692" s="4">
        <v>1690</v>
      </c>
      <c r="B1692" s="4" t="str">
        <f>"3696202201241045128234"</f>
        <v>3696202201241045128234</v>
      </c>
      <c r="C1692" s="4" t="str">
        <f>"韩晶晶"</f>
        <v>韩晶晶</v>
      </c>
      <c r="D1692" s="4"/>
    </row>
    <row r="1693" spans="1:4" s="1" customFormat="1" ht="34.5" customHeight="1">
      <c r="A1693" s="4">
        <v>1691</v>
      </c>
      <c r="B1693" s="4" t="str">
        <f>"3696202201241045568239"</f>
        <v>3696202201241045568239</v>
      </c>
      <c r="C1693" s="4" t="str">
        <f>"冼圆圆"</f>
        <v>冼圆圆</v>
      </c>
      <c r="D1693" s="4"/>
    </row>
    <row r="1694" spans="1:4" s="1" customFormat="1" ht="34.5" customHeight="1">
      <c r="A1694" s="4">
        <v>1692</v>
      </c>
      <c r="B1694" s="4" t="str">
        <f>"3696202201241047598253"</f>
        <v>3696202201241047598253</v>
      </c>
      <c r="C1694" s="4" t="str">
        <f>"黄娇冬"</f>
        <v>黄娇冬</v>
      </c>
      <c r="D1694" s="4"/>
    </row>
    <row r="1695" spans="1:4" s="1" customFormat="1" ht="34.5" customHeight="1">
      <c r="A1695" s="4">
        <v>1693</v>
      </c>
      <c r="B1695" s="4" t="str">
        <f>"3696202201241049298268"</f>
        <v>3696202201241049298268</v>
      </c>
      <c r="C1695" s="4" t="str">
        <f>"吴坤鹏"</f>
        <v>吴坤鹏</v>
      </c>
      <c r="D1695" s="4"/>
    </row>
    <row r="1696" spans="1:4" s="1" customFormat="1" ht="34.5" customHeight="1">
      <c r="A1696" s="4">
        <v>1694</v>
      </c>
      <c r="B1696" s="4" t="str">
        <f>"3696202201241050048271"</f>
        <v>3696202201241050048271</v>
      </c>
      <c r="C1696" s="4" t="str">
        <f>"陈娟"</f>
        <v>陈娟</v>
      </c>
      <c r="D1696" s="4"/>
    </row>
    <row r="1697" spans="1:4" s="1" customFormat="1" ht="34.5" customHeight="1">
      <c r="A1697" s="4">
        <v>1695</v>
      </c>
      <c r="B1697" s="4" t="str">
        <f>"3696202201241050228275"</f>
        <v>3696202201241050228275</v>
      </c>
      <c r="C1697" s="4" t="str">
        <f>"石令敏"</f>
        <v>石令敏</v>
      </c>
      <c r="D1697" s="4"/>
    </row>
    <row r="1698" spans="1:4" s="1" customFormat="1" ht="34.5" customHeight="1">
      <c r="A1698" s="4">
        <v>1696</v>
      </c>
      <c r="B1698" s="4" t="str">
        <f>"3696202201241052418286"</f>
        <v>3696202201241052418286</v>
      </c>
      <c r="C1698" s="4" t="str">
        <f>"许逢能"</f>
        <v>许逢能</v>
      </c>
      <c r="D1698" s="4"/>
    </row>
    <row r="1699" spans="1:4" s="1" customFormat="1" ht="34.5" customHeight="1">
      <c r="A1699" s="4">
        <v>1697</v>
      </c>
      <c r="B1699" s="4" t="str">
        <f>"3696202201241052448287"</f>
        <v>3696202201241052448287</v>
      </c>
      <c r="C1699" s="4" t="str">
        <f>"谢堂茂"</f>
        <v>谢堂茂</v>
      </c>
      <c r="D1699" s="4"/>
    </row>
    <row r="1700" spans="1:4" s="1" customFormat="1" ht="34.5" customHeight="1">
      <c r="A1700" s="4">
        <v>1698</v>
      </c>
      <c r="B1700" s="4" t="str">
        <f>"3696202201241053188298"</f>
        <v>3696202201241053188298</v>
      </c>
      <c r="C1700" s="4" t="str">
        <f>"吴李保"</f>
        <v>吴李保</v>
      </c>
      <c r="D1700" s="4"/>
    </row>
    <row r="1701" spans="1:4" s="1" customFormat="1" ht="34.5" customHeight="1">
      <c r="A1701" s="4">
        <v>1699</v>
      </c>
      <c r="B1701" s="4" t="str">
        <f>"3696202201241053508301"</f>
        <v>3696202201241053508301</v>
      </c>
      <c r="C1701" s="4" t="str">
        <f>"赵晴"</f>
        <v>赵晴</v>
      </c>
      <c r="D1701" s="4"/>
    </row>
    <row r="1702" spans="1:4" s="1" customFormat="1" ht="34.5" customHeight="1">
      <c r="A1702" s="4">
        <v>1700</v>
      </c>
      <c r="B1702" s="4" t="str">
        <f>"3696202201241057058330"</f>
        <v>3696202201241057058330</v>
      </c>
      <c r="C1702" s="4" t="str">
        <f>"樊文高"</f>
        <v>樊文高</v>
      </c>
      <c r="D1702" s="4"/>
    </row>
    <row r="1703" spans="1:4" s="1" customFormat="1" ht="34.5" customHeight="1">
      <c r="A1703" s="4">
        <v>1701</v>
      </c>
      <c r="B1703" s="4" t="str">
        <f>"3696202201241057248334"</f>
        <v>3696202201241057248334</v>
      </c>
      <c r="C1703" s="4" t="str">
        <f>"郑进兴"</f>
        <v>郑进兴</v>
      </c>
      <c r="D1703" s="4"/>
    </row>
    <row r="1704" spans="1:4" s="1" customFormat="1" ht="34.5" customHeight="1">
      <c r="A1704" s="4">
        <v>1702</v>
      </c>
      <c r="B1704" s="4" t="str">
        <f>"3696202201241057308335"</f>
        <v>3696202201241057308335</v>
      </c>
      <c r="C1704" s="4" t="str">
        <f>"吴莲花"</f>
        <v>吴莲花</v>
      </c>
      <c r="D1704" s="4"/>
    </row>
    <row r="1705" spans="1:4" s="1" customFormat="1" ht="34.5" customHeight="1">
      <c r="A1705" s="4">
        <v>1703</v>
      </c>
      <c r="B1705" s="4" t="str">
        <f>"3696202201241059048341"</f>
        <v>3696202201241059048341</v>
      </c>
      <c r="C1705" s="4" t="str">
        <f>"陈玉智"</f>
        <v>陈玉智</v>
      </c>
      <c r="D1705" s="4"/>
    </row>
    <row r="1706" spans="1:4" s="1" customFormat="1" ht="34.5" customHeight="1">
      <c r="A1706" s="4">
        <v>1704</v>
      </c>
      <c r="B1706" s="4" t="str">
        <f>"3696202201241059468343"</f>
        <v>3696202201241059468343</v>
      </c>
      <c r="C1706" s="4" t="str">
        <f>"王佳佳"</f>
        <v>王佳佳</v>
      </c>
      <c r="D1706" s="4"/>
    </row>
    <row r="1707" spans="1:4" s="1" customFormat="1" ht="34.5" customHeight="1">
      <c r="A1707" s="4">
        <v>1705</v>
      </c>
      <c r="B1707" s="4" t="str">
        <f>"3696202201241100008345"</f>
        <v>3696202201241100008345</v>
      </c>
      <c r="C1707" s="4" t="str">
        <f>"朱孟琦"</f>
        <v>朱孟琦</v>
      </c>
      <c r="D1707" s="4"/>
    </row>
    <row r="1708" spans="1:4" s="1" customFormat="1" ht="34.5" customHeight="1">
      <c r="A1708" s="4">
        <v>1706</v>
      </c>
      <c r="B1708" s="4" t="str">
        <f>"3696202201241102128359"</f>
        <v>3696202201241102128359</v>
      </c>
      <c r="C1708" s="4" t="str">
        <f>"章敏"</f>
        <v>章敏</v>
      </c>
      <c r="D1708" s="4"/>
    </row>
    <row r="1709" spans="1:4" s="1" customFormat="1" ht="34.5" customHeight="1">
      <c r="A1709" s="4">
        <v>1707</v>
      </c>
      <c r="B1709" s="4" t="str">
        <f>"3696202201241102198361"</f>
        <v>3696202201241102198361</v>
      </c>
      <c r="C1709" s="4" t="str">
        <f>"舒一"</f>
        <v>舒一</v>
      </c>
      <c r="D1709" s="4"/>
    </row>
    <row r="1710" spans="1:4" s="1" customFormat="1" ht="34.5" customHeight="1">
      <c r="A1710" s="4">
        <v>1708</v>
      </c>
      <c r="B1710" s="4" t="str">
        <f>"3696202201241103098368"</f>
        <v>3696202201241103098368</v>
      </c>
      <c r="C1710" s="4" t="str">
        <f>"王小露"</f>
        <v>王小露</v>
      </c>
      <c r="D1710" s="4"/>
    </row>
    <row r="1711" spans="1:4" s="1" customFormat="1" ht="34.5" customHeight="1">
      <c r="A1711" s="4">
        <v>1709</v>
      </c>
      <c r="B1711" s="4" t="str">
        <f>"3696202201241104198373"</f>
        <v>3696202201241104198373</v>
      </c>
      <c r="C1711" s="4" t="str">
        <f>"何新疆"</f>
        <v>何新疆</v>
      </c>
      <c r="D1711" s="4"/>
    </row>
    <row r="1712" spans="1:4" s="1" customFormat="1" ht="34.5" customHeight="1">
      <c r="A1712" s="4">
        <v>1710</v>
      </c>
      <c r="B1712" s="4" t="str">
        <f>"3696202201241104368376"</f>
        <v>3696202201241104368376</v>
      </c>
      <c r="C1712" s="4" t="str">
        <f>"黎伟伟"</f>
        <v>黎伟伟</v>
      </c>
      <c r="D1712" s="4"/>
    </row>
    <row r="1713" spans="1:4" s="1" customFormat="1" ht="34.5" customHeight="1">
      <c r="A1713" s="4">
        <v>1711</v>
      </c>
      <c r="B1713" s="4" t="str">
        <f>"3696202201241105148380"</f>
        <v>3696202201241105148380</v>
      </c>
      <c r="C1713" s="4" t="str">
        <f>"潘燕玲"</f>
        <v>潘燕玲</v>
      </c>
      <c r="D1713" s="4"/>
    </row>
    <row r="1714" spans="1:4" s="1" customFormat="1" ht="34.5" customHeight="1">
      <c r="A1714" s="4">
        <v>1712</v>
      </c>
      <c r="B1714" s="4" t="str">
        <f>"3696202201241105198381"</f>
        <v>3696202201241105198381</v>
      </c>
      <c r="C1714" s="4" t="str">
        <f>"卢晓洁"</f>
        <v>卢晓洁</v>
      </c>
      <c r="D1714" s="4"/>
    </row>
    <row r="1715" spans="1:4" s="1" customFormat="1" ht="34.5" customHeight="1">
      <c r="A1715" s="4">
        <v>1713</v>
      </c>
      <c r="B1715" s="4" t="str">
        <f>"3696202201241106088385"</f>
        <v>3696202201241106088385</v>
      </c>
      <c r="C1715" s="4" t="str">
        <f>"单小芬"</f>
        <v>单小芬</v>
      </c>
      <c r="D1715" s="4"/>
    </row>
    <row r="1716" spans="1:4" s="1" customFormat="1" ht="34.5" customHeight="1">
      <c r="A1716" s="4">
        <v>1714</v>
      </c>
      <c r="B1716" s="4" t="str">
        <f>"3696202201241107388391"</f>
        <v>3696202201241107388391</v>
      </c>
      <c r="C1716" s="4" t="str">
        <f>"李秋萍"</f>
        <v>李秋萍</v>
      </c>
      <c r="D1716" s="4"/>
    </row>
    <row r="1717" spans="1:4" s="1" customFormat="1" ht="34.5" customHeight="1">
      <c r="A1717" s="4">
        <v>1715</v>
      </c>
      <c r="B1717" s="4" t="str">
        <f>"3696202201241110458416"</f>
        <v>3696202201241110458416</v>
      </c>
      <c r="C1717" s="4" t="str">
        <f>"符柳"</f>
        <v>符柳</v>
      </c>
      <c r="D1717" s="4"/>
    </row>
    <row r="1718" spans="1:4" s="1" customFormat="1" ht="34.5" customHeight="1">
      <c r="A1718" s="4">
        <v>1716</v>
      </c>
      <c r="B1718" s="4" t="str">
        <f>"3696202201241111528423"</f>
        <v>3696202201241111528423</v>
      </c>
      <c r="C1718" s="4" t="str">
        <f>"黄麒睿"</f>
        <v>黄麒睿</v>
      </c>
      <c r="D1718" s="4"/>
    </row>
    <row r="1719" spans="1:4" s="1" customFormat="1" ht="34.5" customHeight="1">
      <c r="A1719" s="4">
        <v>1717</v>
      </c>
      <c r="B1719" s="4" t="str">
        <f>"3696202201241114148439"</f>
        <v>3696202201241114148439</v>
      </c>
      <c r="C1719" s="4" t="str">
        <f>"郑奖"</f>
        <v>郑奖</v>
      </c>
      <c r="D1719" s="4"/>
    </row>
    <row r="1720" spans="1:4" s="1" customFormat="1" ht="34.5" customHeight="1">
      <c r="A1720" s="4">
        <v>1718</v>
      </c>
      <c r="B1720" s="4" t="str">
        <f>"3696202201241114578443"</f>
        <v>3696202201241114578443</v>
      </c>
      <c r="C1720" s="4" t="str">
        <f>"蔡小娜"</f>
        <v>蔡小娜</v>
      </c>
      <c r="D1720" s="4"/>
    </row>
    <row r="1721" spans="1:4" s="1" customFormat="1" ht="34.5" customHeight="1">
      <c r="A1721" s="4">
        <v>1719</v>
      </c>
      <c r="B1721" s="4" t="str">
        <f>"3696202201241115148446"</f>
        <v>3696202201241115148446</v>
      </c>
      <c r="C1721" s="4" t="str">
        <f>"蒙积发"</f>
        <v>蒙积发</v>
      </c>
      <c r="D1721" s="4"/>
    </row>
    <row r="1722" spans="1:4" s="1" customFormat="1" ht="34.5" customHeight="1">
      <c r="A1722" s="4">
        <v>1720</v>
      </c>
      <c r="B1722" s="4" t="str">
        <f>"3696202201241116388460"</f>
        <v>3696202201241116388460</v>
      </c>
      <c r="C1722" s="4" t="str">
        <f>"郭燕"</f>
        <v>郭燕</v>
      </c>
      <c r="D1722" s="4"/>
    </row>
    <row r="1723" spans="1:4" s="1" customFormat="1" ht="34.5" customHeight="1">
      <c r="A1723" s="4">
        <v>1721</v>
      </c>
      <c r="B1723" s="4" t="str">
        <f>"3696202201241124308502"</f>
        <v>3696202201241124308502</v>
      </c>
      <c r="C1723" s="4" t="str">
        <f>"张汉丰"</f>
        <v>张汉丰</v>
      </c>
      <c r="D1723" s="4"/>
    </row>
    <row r="1724" spans="1:4" s="1" customFormat="1" ht="34.5" customHeight="1">
      <c r="A1724" s="4">
        <v>1722</v>
      </c>
      <c r="B1724" s="4" t="str">
        <f>"3696202201241125088504"</f>
        <v>3696202201241125088504</v>
      </c>
      <c r="C1724" s="4" t="str">
        <f>"张宏清"</f>
        <v>张宏清</v>
      </c>
      <c r="D1724" s="4"/>
    </row>
    <row r="1725" spans="1:4" s="1" customFormat="1" ht="34.5" customHeight="1">
      <c r="A1725" s="4">
        <v>1723</v>
      </c>
      <c r="B1725" s="4" t="str">
        <f>"3696202201241128248519"</f>
        <v>3696202201241128248519</v>
      </c>
      <c r="C1725" s="4" t="str">
        <f>"孙川惠"</f>
        <v>孙川惠</v>
      </c>
      <c r="D1725" s="4"/>
    </row>
    <row r="1726" spans="1:4" s="1" customFormat="1" ht="34.5" customHeight="1">
      <c r="A1726" s="4">
        <v>1724</v>
      </c>
      <c r="B1726" s="4" t="str">
        <f>"3696202201241130108528"</f>
        <v>3696202201241130108528</v>
      </c>
      <c r="C1726" s="4" t="str">
        <f>"谢美欣"</f>
        <v>谢美欣</v>
      </c>
      <c r="D1726" s="4"/>
    </row>
    <row r="1727" spans="1:4" s="1" customFormat="1" ht="34.5" customHeight="1">
      <c r="A1727" s="4">
        <v>1725</v>
      </c>
      <c r="B1727" s="4" t="str">
        <f>"3696202201241130188531"</f>
        <v>3696202201241130188531</v>
      </c>
      <c r="C1727" s="4" t="str">
        <f>"黄起龙"</f>
        <v>黄起龙</v>
      </c>
      <c r="D1727" s="4"/>
    </row>
    <row r="1728" spans="1:4" s="1" customFormat="1" ht="34.5" customHeight="1">
      <c r="A1728" s="4">
        <v>1726</v>
      </c>
      <c r="B1728" s="4" t="str">
        <f>"3696202201241134338553"</f>
        <v>3696202201241134338553</v>
      </c>
      <c r="C1728" s="4" t="str">
        <f>"李粤"</f>
        <v>李粤</v>
      </c>
      <c r="D1728" s="4"/>
    </row>
    <row r="1729" spans="1:4" s="1" customFormat="1" ht="34.5" customHeight="1">
      <c r="A1729" s="4">
        <v>1727</v>
      </c>
      <c r="B1729" s="4" t="str">
        <f>"3696202201241140188583"</f>
        <v>3696202201241140188583</v>
      </c>
      <c r="C1729" s="4" t="str">
        <f>"林高平"</f>
        <v>林高平</v>
      </c>
      <c r="D1729" s="4"/>
    </row>
    <row r="1730" spans="1:4" s="1" customFormat="1" ht="34.5" customHeight="1">
      <c r="A1730" s="4">
        <v>1728</v>
      </c>
      <c r="B1730" s="4" t="str">
        <f>"3696202201241144218600"</f>
        <v>3696202201241144218600</v>
      </c>
      <c r="C1730" s="4" t="str">
        <f>"胡静雯"</f>
        <v>胡静雯</v>
      </c>
      <c r="D1730" s="4"/>
    </row>
    <row r="1731" spans="1:4" s="1" customFormat="1" ht="34.5" customHeight="1">
      <c r="A1731" s="4">
        <v>1729</v>
      </c>
      <c r="B1731" s="4" t="str">
        <f>"3696202201241145068610"</f>
        <v>3696202201241145068610</v>
      </c>
      <c r="C1731" s="4" t="str">
        <f>"卓云"</f>
        <v>卓云</v>
      </c>
      <c r="D1731" s="4"/>
    </row>
    <row r="1732" spans="1:4" s="1" customFormat="1" ht="34.5" customHeight="1">
      <c r="A1732" s="4">
        <v>1730</v>
      </c>
      <c r="B1732" s="4" t="str">
        <f>"3696202201241148188629"</f>
        <v>3696202201241148188629</v>
      </c>
      <c r="C1732" s="4" t="str">
        <f>"黄家辉"</f>
        <v>黄家辉</v>
      </c>
      <c r="D1732" s="4"/>
    </row>
    <row r="1733" spans="1:4" s="1" customFormat="1" ht="34.5" customHeight="1">
      <c r="A1733" s="4">
        <v>1731</v>
      </c>
      <c r="B1733" s="4" t="str">
        <f>"3696202201241150518638"</f>
        <v>3696202201241150518638</v>
      </c>
      <c r="C1733" s="4" t="str">
        <f>"黄赞权"</f>
        <v>黄赞权</v>
      </c>
      <c r="D1733" s="4"/>
    </row>
    <row r="1734" spans="1:4" s="1" customFormat="1" ht="34.5" customHeight="1">
      <c r="A1734" s="4">
        <v>1732</v>
      </c>
      <c r="B1734" s="4" t="str">
        <f>"3696202201241153428648"</f>
        <v>3696202201241153428648</v>
      </c>
      <c r="C1734" s="4" t="str">
        <f>"黄珍珍"</f>
        <v>黄珍珍</v>
      </c>
      <c r="D1734" s="4"/>
    </row>
    <row r="1735" spans="1:4" s="1" customFormat="1" ht="34.5" customHeight="1">
      <c r="A1735" s="4">
        <v>1733</v>
      </c>
      <c r="B1735" s="4" t="str">
        <f>"3696202201241154548654"</f>
        <v>3696202201241154548654</v>
      </c>
      <c r="C1735" s="4" t="str">
        <f>"王娇"</f>
        <v>王娇</v>
      </c>
      <c r="D1735" s="4"/>
    </row>
    <row r="1736" spans="1:4" s="1" customFormat="1" ht="34.5" customHeight="1">
      <c r="A1736" s="4">
        <v>1734</v>
      </c>
      <c r="B1736" s="4" t="str">
        <f>"3696202201241155208661"</f>
        <v>3696202201241155208661</v>
      </c>
      <c r="C1736" s="4" t="str">
        <f>"黄宝帆"</f>
        <v>黄宝帆</v>
      </c>
      <c r="D1736" s="4"/>
    </row>
    <row r="1737" spans="1:4" s="1" customFormat="1" ht="34.5" customHeight="1">
      <c r="A1737" s="4">
        <v>1735</v>
      </c>
      <c r="B1737" s="4" t="str">
        <f>"3696202201241157328672"</f>
        <v>3696202201241157328672</v>
      </c>
      <c r="C1737" s="4" t="str">
        <f>"陈佛城"</f>
        <v>陈佛城</v>
      </c>
      <c r="D1737" s="4"/>
    </row>
    <row r="1738" spans="1:4" s="1" customFormat="1" ht="34.5" customHeight="1">
      <c r="A1738" s="4">
        <v>1736</v>
      </c>
      <c r="B1738" s="4" t="str">
        <f>"3696202201241158468677"</f>
        <v>3696202201241158468677</v>
      </c>
      <c r="C1738" s="4" t="str">
        <f>"陈忠"</f>
        <v>陈忠</v>
      </c>
      <c r="D1738" s="4"/>
    </row>
    <row r="1739" spans="1:4" s="1" customFormat="1" ht="34.5" customHeight="1">
      <c r="A1739" s="4">
        <v>1737</v>
      </c>
      <c r="B1739" s="4" t="str">
        <f>"3696202201241203158695"</f>
        <v>3696202201241203158695</v>
      </c>
      <c r="C1739" s="4" t="str">
        <f>"何垂辉"</f>
        <v>何垂辉</v>
      </c>
      <c r="D1739" s="4"/>
    </row>
    <row r="1740" spans="1:4" s="1" customFormat="1" ht="34.5" customHeight="1">
      <c r="A1740" s="4">
        <v>1738</v>
      </c>
      <c r="B1740" s="4" t="str">
        <f>"3696202201241204568701"</f>
        <v>3696202201241204568701</v>
      </c>
      <c r="C1740" s="4" t="str">
        <f>"赵多萍"</f>
        <v>赵多萍</v>
      </c>
      <c r="D1740" s="4"/>
    </row>
    <row r="1741" spans="1:4" s="1" customFormat="1" ht="34.5" customHeight="1">
      <c r="A1741" s="4">
        <v>1739</v>
      </c>
      <c r="B1741" s="4" t="str">
        <f>"3696202201241208258716"</f>
        <v>3696202201241208258716</v>
      </c>
      <c r="C1741" s="4" t="str">
        <f>"洪能"</f>
        <v>洪能</v>
      </c>
      <c r="D1741" s="4"/>
    </row>
    <row r="1742" spans="1:4" s="1" customFormat="1" ht="34.5" customHeight="1">
      <c r="A1742" s="4">
        <v>1740</v>
      </c>
      <c r="B1742" s="4" t="str">
        <f>"3696202201241210548723"</f>
        <v>3696202201241210548723</v>
      </c>
      <c r="C1742" s="4" t="str">
        <f>" 周小茵"</f>
        <v> 周小茵</v>
      </c>
      <c r="D1742" s="4"/>
    </row>
    <row r="1743" spans="1:4" s="1" customFormat="1" ht="34.5" customHeight="1">
      <c r="A1743" s="4">
        <v>1741</v>
      </c>
      <c r="B1743" s="4" t="str">
        <f>"3696202201241211328727"</f>
        <v>3696202201241211328727</v>
      </c>
      <c r="C1743" s="4" t="str">
        <f>"陈泰珍"</f>
        <v>陈泰珍</v>
      </c>
      <c r="D1743" s="4"/>
    </row>
    <row r="1744" spans="1:4" s="1" customFormat="1" ht="34.5" customHeight="1">
      <c r="A1744" s="4">
        <v>1742</v>
      </c>
      <c r="B1744" s="4" t="str">
        <f>"3696202201241216438746"</f>
        <v>3696202201241216438746</v>
      </c>
      <c r="C1744" s="4" t="str">
        <f>"莫少纬"</f>
        <v>莫少纬</v>
      </c>
      <c r="D1744" s="4"/>
    </row>
    <row r="1745" spans="1:4" s="1" customFormat="1" ht="34.5" customHeight="1">
      <c r="A1745" s="4">
        <v>1743</v>
      </c>
      <c r="B1745" s="4" t="str">
        <f>"3696202201241216468747"</f>
        <v>3696202201241216468747</v>
      </c>
      <c r="C1745" s="4" t="str">
        <f>"黄威"</f>
        <v>黄威</v>
      </c>
      <c r="D1745" s="4"/>
    </row>
    <row r="1746" spans="1:4" s="1" customFormat="1" ht="34.5" customHeight="1">
      <c r="A1746" s="4">
        <v>1744</v>
      </c>
      <c r="B1746" s="4" t="str">
        <f>"3696202201241222518771"</f>
        <v>3696202201241222518771</v>
      </c>
      <c r="C1746" s="4" t="str">
        <f>"吉德志"</f>
        <v>吉德志</v>
      </c>
      <c r="D1746" s="4"/>
    </row>
    <row r="1747" spans="1:4" s="1" customFormat="1" ht="34.5" customHeight="1">
      <c r="A1747" s="4">
        <v>1745</v>
      </c>
      <c r="B1747" s="4" t="str">
        <f>"3696202201241224178775"</f>
        <v>3696202201241224178775</v>
      </c>
      <c r="C1747" s="4" t="str">
        <f>"温乐珍"</f>
        <v>温乐珍</v>
      </c>
      <c r="D1747" s="4"/>
    </row>
    <row r="1748" spans="1:4" s="1" customFormat="1" ht="34.5" customHeight="1">
      <c r="A1748" s="4">
        <v>1746</v>
      </c>
      <c r="B1748" s="4" t="str">
        <f>"3696202201241229088793"</f>
        <v>3696202201241229088793</v>
      </c>
      <c r="C1748" s="4" t="str">
        <f>"邢维星"</f>
        <v>邢维星</v>
      </c>
      <c r="D1748" s="4"/>
    </row>
    <row r="1749" spans="1:4" s="1" customFormat="1" ht="34.5" customHeight="1">
      <c r="A1749" s="4">
        <v>1747</v>
      </c>
      <c r="B1749" s="4" t="str">
        <f>"3696202201241229148794"</f>
        <v>3696202201241229148794</v>
      </c>
      <c r="C1749" s="4" t="str">
        <f>"符海敏"</f>
        <v>符海敏</v>
      </c>
      <c r="D1749" s="4"/>
    </row>
    <row r="1750" spans="1:4" s="1" customFormat="1" ht="34.5" customHeight="1">
      <c r="A1750" s="4">
        <v>1748</v>
      </c>
      <c r="B1750" s="4" t="str">
        <f>"3696202201241236368822"</f>
        <v>3696202201241236368822</v>
      </c>
      <c r="C1750" s="4" t="str">
        <f>"王李慧"</f>
        <v>王李慧</v>
      </c>
      <c r="D1750" s="4"/>
    </row>
    <row r="1751" spans="1:4" s="1" customFormat="1" ht="34.5" customHeight="1">
      <c r="A1751" s="4">
        <v>1749</v>
      </c>
      <c r="B1751" s="4" t="str">
        <f>"3696202201241240528851"</f>
        <v>3696202201241240528851</v>
      </c>
      <c r="C1751" s="4" t="str">
        <f>"黄宇坤"</f>
        <v>黄宇坤</v>
      </c>
      <c r="D1751" s="4"/>
    </row>
    <row r="1752" spans="1:4" s="1" customFormat="1" ht="34.5" customHeight="1">
      <c r="A1752" s="4">
        <v>1750</v>
      </c>
      <c r="B1752" s="4" t="str">
        <f>"3696202201241243288861"</f>
        <v>3696202201241243288861</v>
      </c>
      <c r="C1752" s="4" t="str">
        <f>"蔡金宇"</f>
        <v>蔡金宇</v>
      </c>
      <c r="D1752" s="4"/>
    </row>
    <row r="1753" spans="1:4" s="1" customFormat="1" ht="34.5" customHeight="1">
      <c r="A1753" s="4">
        <v>1751</v>
      </c>
      <c r="B1753" s="4" t="str">
        <f>"3696202201241244258863"</f>
        <v>3696202201241244258863</v>
      </c>
      <c r="C1753" s="4" t="str">
        <f>"林声伟"</f>
        <v>林声伟</v>
      </c>
      <c r="D1753" s="4"/>
    </row>
    <row r="1754" spans="1:4" s="1" customFormat="1" ht="34.5" customHeight="1">
      <c r="A1754" s="4">
        <v>1752</v>
      </c>
      <c r="B1754" s="4" t="str">
        <f>"3696202201241244268864"</f>
        <v>3696202201241244268864</v>
      </c>
      <c r="C1754" s="4" t="str">
        <f>"王佳鹤"</f>
        <v>王佳鹤</v>
      </c>
      <c r="D1754" s="4"/>
    </row>
    <row r="1755" spans="1:4" s="1" customFormat="1" ht="34.5" customHeight="1">
      <c r="A1755" s="4">
        <v>1753</v>
      </c>
      <c r="B1755" s="4" t="str">
        <f>"3696202201241249438886"</f>
        <v>3696202201241249438886</v>
      </c>
      <c r="C1755" s="4" t="str">
        <f>"邢增东"</f>
        <v>邢增东</v>
      </c>
      <c r="D1755" s="4"/>
    </row>
    <row r="1756" spans="1:4" s="1" customFormat="1" ht="34.5" customHeight="1">
      <c r="A1756" s="4">
        <v>1754</v>
      </c>
      <c r="B1756" s="4" t="str">
        <f>"3696202201241255028913"</f>
        <v>3696202201241255028913</v>
      </c>
      <c r="C1756" s="4" t="str">
        <f>"邱恒舜"</f>
        <v>邱恒舜</v>
      </c>
      <c r="D1756" s="4"/>
    </row>
    <row r="1757" spans="1:4" s="1" customFormat="1" ht="34.5" customHeight="1">
      <c r="A1757" s="4">
        <v>1755</v>
      </c>
      <c r="B1757" s="4" t="str">
        <f>"3696202201241306358958"</f>
        <v>3696202201241306358958</v>
      </c>
      <c r="C1757" s="4" t="str">
        <f>"孙灵祥"</f>
        <v>孙灵祥</v>
      </c>
      <c r="D1757" s="4"/>
    </row>
    <row r="1758" spans="1:4" s="1" customFormat="1" ht="34.5" customHeight="1">
      <c r="A1758" s="4">
        <v>1756</v>
      </c>
      <c r="B1758" s="4" t="str">
        <f>"3696202201241308368970"</f>
        <v>3696202201241308368970</v>
      </c>
      <c r="C1758" s="4" t="str">
        <f>"蔡兴聪"</f>
        <v>蔡兴聪</v>
      </c>
      <c r="D1758" s="4"/>
    </row>
    <row r="1759" spans="1:4" s="1" customFormat="1" ht="34.5" customHeight="1">
      <c r="A1759" s="4">
        <v>1757</v>
      </c>
      <c r="B1759" s="4" t="str">
        <f>"3696202201241311258980"</f>
        <v>3696202201241311258980</v>
      </c>
      <c r="C1759" s="4" t="str">
        <f>"卓燕诚"</f>
        <v>卓燕诚</v>
      </c>
      <c r="D1759" s="4"/>
    </row>
    <row r="1760" spans="1:4" s="1" customFormat="1" ht="34.5" customHeight="1">
      <c r="A1760" s="4">
        <v>1758</v>
      </c>
      <c r="B1760" s="4" t="str">
        <f>"3696202201241312568987"</f>
        <v>3696202201241312568987</v>
      </c>
      <c r="C1760" s="4" t="str">
        <f>"王茹倩"</f>
        <v>王茹倩</v>
      </c>
      <c r="D1760" s="4"/>
    </row>
    <row r="1761" spans="1:4" s="1" customFormat="1" ht="34.5" customHeight="1">
      <c r="A1761" s="4">
        <v>1759</v>
      </c>
      <c r="B1761" s="4" t="str">
        <f>"3696202201241331589059"</f>
        <v>3696202201241331589059</v>
      </c>
      <c r="C1761" s="4" t="str">
        <f>"韩政豪"</f>
        <v>韩政豪</v>
      </c>
      <c r="D1761" s="4"/>
    </row>
    <row r="1762" spans="1:4" s="1" customFormat="1" ht="34.5" customHeight="1">
      <c r="A1762" s="4">
        <v>1760</v>
      </c>
      <c r="B1762" s="4" t="str">
        <f>"3696202201241334459067"</f>
        <v>3696202201241334459067</v>
      </c>
      <c r="C1762" s="4" t="str">
        <f>"陈名洪"</f>
        <v>陈名洪</v>
      </c>
      <c r="D1762" s="4"/>
    </row>
    <row r="1763" spans="1:4" s="1" customFormat="1" ht="34.5" customHeight="1">
      <c r="A1763" s="4">
        <v>1761</v>
      </c>
      <c r="B1763" s="4" t="str">
        <f>"3696202201241347249104"</f>
        <v>3696202201241347249104</v>
      </c>
      <c r="C1763" s="4" t="str">
        <f>"张裕松"</f>
        <v>张裕松</v>
      </c>
      <c r="D1763" s="4"/>
    </row>
    <row r="1764" spans="1:4" s="1" customFormat="1" ht="34.5" customHeight="1">
      <c r="A1764" s="4">
        <v>1762</v>
      </c>
      <c r="B1764" s="4" t="str">
        <f>"3696202201241400439138"</f>
        <v>3696202201241400439138</v>
      </c>
      <c r="C1764" s="4" t="str">
        <f>"林华典"</f>
        <v>林华典</v>
      </c>
      <c r="D1764" s="4"/>
    </row>
    <row r="1765" spans="1:4" s="1" customFormat="1" ht="34.5" customHeight="1">
      <c r="A1765" s="4">
        <v>1763</v>
      </c>
      <c r="B1765" s="4" t="str">
        <f>"3696202201241402379146"</f>
        <v>3696202201241402379146</v>
      </c>
      <c r="C1765" s="4" t="str">
        <f>"朱耀辉"</f>
        <v>朱耀辉</v>
      </c>
      <c r="D1765" s="4"/>
    </row>
    <row r="1766" spans="1:4" s="1" customFormat="1" ht="34.5" customHeight="1">
      <c r="A1766" s="4">
        <v>1764</v>
      </c>
      <c r="B1766" s="4" t="str">
        <f>"3696202201241407469161"</f>
        <v>3696202201241407469161</v>
      </c>
      <c r="C1766" s="4" t="str">
        <f>"潘美志"</f>
        <v>潘美志</v>
      </c>
      <c r="D1766" s="4"/>
    </row>
    <row r="1767" spans="1:4" s="1" customFormat="1" ht="34.5" customHeight="1">
      <c r="A1767" s="4">
        <v>1765</v>
      </c>
      <c r="B1767" s="4" t="str">
        <f>"3696202201241425499200"</f>
        <v>3696202201241425499200</v>
      </c>
      <c r="C1767" s="4" t="str">
        <f>"姜沐承"</f>
        <v>姜沐承</v>
      </c>
      <c r="D1767" s="4"/>
    </row>
    <row r="1768" spans="1:4" s="1" customFormat="1" ht="34.5" customHeight="1">
      <c r="A1768" s="4">
        <v>1766</v>
      </c>
      <c r="B1768" s="4" t="str">
        <f>"3696202201241426159201"</f>
        <v>3696202201241426159201</v>
      </c>
      <c r="C1768" s="4" t="str">
        <f>"袁浩"</f>
        <v>袁浩</v>
      </c>
      <c r="D1768" s="4"/>
    </row>
    <row r="1769" spans="1:4" s="1" customFormat="1" ht="34.5" customHeight="1">
      <c r="A1769" s="4">
        <v>1767</v>
      </c>
      <c r="B1769" s="4" t="str">
        <f>"3696202201241428059206"</f>
        <v>3696202201241428059206</v>
      </c>
      <c r="C1769" s="4" t="str">
        <f>"李运鸿"</f>
        <v>李运鸿</v>
      </c>
      <c r="D1769" s="4"/>
    </row>
    <row r="1770" spans="1:4" s="1" customFormat="1" ht="34.5" customHeight="1">
      <c r="A1770" s="4">
        <v>1768</v>
      </c>
      <c r="B1770" s="4" t="str">
        <f>"3696202201241429359208"</f>
        <v>3696202201241429359208</v>
      </c>
      <c r="C1770" s="4" t="str">
        <f>"彭翎"</f>
        <v>彭翎</v>
      </c>
      <c r="D1770" s="4"/>
    </row>
    <row r="1771" spans="1:4" s="1" customFormat="1" ht="34.5" customHeight="1">
      <c r="A1771" s="4">
        <v>1769</v>
      </c>
      <c r="B1771" s="4" t="str">
        <f>"3696202201241430029210"</f>
        <v>3696202201241430029210</v>
      </c>
      <c r="C1771" s="4" t="str">
        <f>"许馨月"</f>
        <v>许馨月</v>
      </c>
      <c r="D1771" s="4"/>
    </row>
    <row r="1772" spans="1:4" s="1" customFormat="1" ht="34.5" customHeight="1">
      <c r="A1772" s="4">
        <v>1770</v>
      </c>
      <c r="B1772" s="4" t="str">
        <f>"3696202201241439089245"</f>
        <v>3696202201241439089245</v>
      </c>
      <c r="C1772" s="4" t="str">
        <f>"黎金元"</f>
        <v>黎金元</v>
      </c>
      <c r="D1772" s="4"/>
    </row>
    <row r="1773" spans="1:4" s="1" customFormat="1" ht="34.5" customHeight="1">
      <c r="A1773" s="4">
        <v>1771</v>
      </c>
      <c r="B1773" s="4" t="str">
        <f>"3696202201241454419289"</f>
        <v>3696202201241454419289</v>
      </c>
      <c r="C1773" s="4" t="str">
        <f>"符荟杰"</f>
        <v>符荟杰</v>
      </c>
      <c r="D1773" s="4"/>
    </row>
    <row r="1774" spans="1:4" s="1" customFormat="1" ht="34.5" customHeight="1">
      <c r="A1774" s="4">
        <v>1772</v>
      </c>
      <c r="B1774" s="4" t="str">
        <f>"3696202201241457559304"</f>
        <v>3696202201241457559304</v>
      </c>
      <c r="C1774" s="4" t="str">
        <f>"颜思城"</f>
        <v>颜思城</v>
      </c>
      <c r="D1774" s="4"/>
    </row>
    <row r="1775" spans="1:4" s="1" customFormat="1" ht="34.5" customHeight="1">
      <c r="A1775" s="4">
        <v>1773</v>
      </c>
      <c r="B1775" s="4" t="str">
        <f>"3696202201241458049307"</f>
        <v>3696202201241458049307</v>
      </c>
      <c r="C1775" s="4" t="str">
        <f>"黄艳秋"</f>
        <v>黄艳秋</v>
      </c>
      <c r="D1775" s="4"/>
    </row>
    <row r="1776" spans="1:4" s="1" customFormat="1" ht="34.5" customHeight="1">
      <c r="A1776" s="4">
        <v>1774</v>
      </c>
      <c r="B1776" s="4" t="str">
        <f>"3696202201241500069316"</f>
        <v>3696202201241500069316</v>
      </c>
      <c r="C1776" s="4" t="str">
        <f>"何家锋"</f>
        <v>何家锋</v>
      </c>
      <c r="D1776" s="4"/>
    </row>
    <row r="1777" spans="1:4" s="1" customFormat="1" ht="34.5" customHeight="1">
      <c r="A1777" s="4">
        <v>1775</v>
      </c>
      <c r="B1777" s="4" t="str">
        <f>"3696202201241501199322"</f>
        <v>3696202201241501199322</v>
      </c>
      <c r="C1777" s="4" t="str">
        <f>"张彬娜"</f>
        <v>张彬娜</v>
      </c>
      <c r="D1777" s="4"/>
    </row>
    <row r="1778" spans="1:4" s="1" customFormat="1" ht="34.5" customHeight="1">
      <c r="A1778" s="4">
        <v>1776</v>
      </c>
      <c r="B1778" s="4" t="str">
        <f>"3696202201241504249334"</f>
        <v>3696202201241504249334</v>
      </c>
      <c r="C1778" s="4" t="str">
        <f>"陈博耀"</f>
        <v>陈博耀</v>
      </c>
      <c r="D1778" s="4"/>
    </row>
    <row r="1779" spans="1:4" s="1" customFormat="1" ht="34.5" customHeight="1">
      <c r="A1779" s="4">
        <v>1777</v>
      </c>
      <c r="B1779" s="4" t="str">
        <f>"3696202201241504369336"</f>
        <v>3696202201241504369336</v>
      </c>
      <c r="C1779" s="4" t="str">
        <f>"袁祖凡"</f>
        <v>袁祖凡</v>
      </c>
      <c r="D1779" s="4"/>
    </row>
    <row r="1780" spans="1:4" s="1" customFormat="1" ht="34.5" customHeight="1">
      <c r="A1780" s="4">
        <v>1778</v>
      </c>
      <c r="B1780" s="4" t="str">
        <f>"3696202201241504399337"</f>
        <v>3696202201241504399337</v>
      </c>
      <c r="C1780" s="4" t="str">
        <f>"黄海鹏"</f>
        <v>黄海鹏</v>
      </c>
      <c r="D1780" s="4"/>
    </row>
    <row r="1781" spans="1:4" s="1" customFormat="1" ht="34.5" customHeight="1">
      <c r="A1781" s="4">
        <v>1779</v>
      </c>
      <c r="B1781" s="4" t="str">
        <f>"3696202201241508499355"</f>
        <v>3696202201241508499355</v>
      </c>
      <c r="C1781" s="4" t="str">
        <f>"符逢桃"</f>
        <v>符逢桃</v>
      </c>
      <c r="D1781" s="4"/>
    </row>
    <row r="1782" spans="1:4" s="1" customFormat="1" ht="34.5" customHeight="1">
      <c r="A1782" s="4">
        <v>1780</v>
      </c>
      <c r="B1782" s="4" t="str">
        <f>"3696202201241511139364"</f>
        <v>3696202201241511139364</v>
      </c>
      <c r="C1782" s="4" t="str">
        <f>"王海云"</f>
        <v>王海云</v>
      </c>
      <c r="D1782" s="4"/>
    </row>
    <row r="1783" spans="1:4" s="1" customFormat="1" ht="34.5" customHeight="1">
      <c r="A1783" s="4">
        <v>1781</v>
      </c>
      <c r="B1783" s="4" t="str">
        <f>"3696202201241513109374"</f>
        <v>3696202201241513109374</v>
      </c>
      <c r="C1783" s="4" t="str">
        <f>"陈舒"</f>
        <v>陈舒</v>
      </c>
      <c r="D1783" s="4"/>
    </row>
    <row r="1784" spans="1:4" s="1" customFormat="1" ht="34.5" customHeight="1">
      <c r="A1784" s="4">
        <v>1782</v>
      </c>
      <c r="B1784" s="4" t="str">
        <f>"3696202201241519299397"</f>
        <v>3696202201241519299397</v>
      </c>
      <c r="C1784" s="4" t="str">
        <f>"王小丹"</f>
        <v>王小丹</v>
      </c>
      <c r="D1784" s="4"/>
    </row>
    <row r="1785" spans="1:4" s="1" customFormat="1" ht="34.5" customHeight="1">
      <c r="A1785" s="4">
        <v>1783</v>
      </c>
      <c r="B1785" s="4" t="str">
        <f>"3696202201241521369410"</f>
        <v>3696202201241521369410</v>
      </c>
      <c r="C1785" s="4" t="str">
        <f>"黄才福"</f>
        <v>黄才福</v>
      </c>
      <c r="D1785" s="4"/>
    </row>
    <row r="1786" spans="1:4" s="1" customFormat="1" ht="34.5" customHeight="1">
      <c r="A1786" s="4">
        <v>1784</v>
      </c>
      <c r="B1786" s="4" t="str">
        <f>"3696202201241522559415"</f>
        <v>3696202201241522559415</v>
      </c>
      <c r="C1786" s="4" t="str">
        <f>"吴菊"</f>
        <v>吴菊</v>
      </c>
      <c r="D1786" s="4"/>
    </row>
    <row r="1787" spans="1:4" s="1" customFormat="1" ht="34.5" customHeight="1">
      <c r="A1787" s="4">
        <v>1785</v>
      </c>
      <c r="B1787" s="4" t="str">
        <f>"3696202201241525489427"</f>
        <v>3696202201241525489427</v>
      </c>
      <c r="C1787" s="4" t="str">
        <f>"卢元东"</f>
        <v>卢元东</v>
      </c>
      <c r="D1787" s="4"/>
    </row>
    <row r="1788" spans="1:4" s="1" customFormat="1" ht="34.5" customHeight="1">
      <c r="A1788" s="4">
        <v>1786</v>
      </c>
      <c r="B1788" s="4" t="str">
        <f>"3696202201241536259467"</f>
        <v>3696202201241536259467</v>
      </c>
      <c r="C1788" s="4" t="str">
        <f>"张新雨"</f>
        <v>张新雨</v>
      </c>
      <c r="D1788" s="4"/>
    </row>
    <row r="1789" spans="1:4" s="1" customFormat="1" ht="34.5" customHeight="1">
      <c r="A1789" s="4">
        <v>1787</v>
      </c>
      <c r="B1789" s="4" t="str">
        <f>"3696202201241536329468"</f>
        <v>3696202201241536329468</v>
      </c>
      <c r="C1789" s="4" t="str">
        <f>"符策宽"</f>
        <v>符策宽</v>
      </c>
      <c r="D1789" s="4"/>
    </row>
    <row r="1790" spans="1:4" s="1" customFormat="1" ht="34.5" customHeight="1">
      <c r="A1790" s="4">
        <v>1788</v>
      </c>
      <c r="B1790" s="4" t="str">
        <f>"3696202201241536429471"</f>
        <v>3696202201241536429471</v>
      </c>
      <c r="C1790" s="4" t="str">
        <f>"卢少燕"</f>
        <v>卢少燕</v>
      </c>
      <c r="D1790" s="4"/>
    </row>
    <row r="1791" spans="1:4" s="1" customFormat="1" ht="34.5" customHeight="1">
      <c r="A1791" s="4">
        <v>1789</v>
      </c>
      <c r="B1791" s="4" t="str">
        <f>"3696202201241537139475"</f>
        <v>3696202201241537139475</v>
      </c>
      <c r="C1791" s="4" t="str">
        <f>"符佳琪"</f>
        <v>符佳琪</v>
      </c>
      <c r="D1791" s="4"/>
    </row>
    <row r="1792" spans="1:4" s="1" customFormat="1" ht="34.5" customHeight="1">
      <c r="A1792" s="4">
        <v>1790</v>
      </c>
      <c r="B1792" s="4" t="str">
        <f>"3696202201241537469476"</f>
        <v>3696202201241537469476</v>
      </c>
      <c r="C1792" s="4" t="str">
        <f>"孙伟恒"</f>
        <v>孙伟恒</v>
      </c>
      <c r="D1792" s="4"/>
    </row>
    <row r="1793" spans="1:4" s="1" customFormat="1" ht="34.5" customHeight="1">
      <c r="A1793" s="4">
        <v>1791</v>
      </c>
      <c r="B1793" s="4" t="str">
        <f>"3696202201241540349486"</f>
        <v>3696202201241540349486</v>
      </c>
      <c r="C1793" s="4" t="str">
        <f>"吴淑帆"</f>
        <v>吴淑帆</v>
      </c>
      <c r="D1793" s="4"/>
    </row>
    <row r="1794" spans="1:4" s="1" customFormat="1" ht="34.5" customHeight="1">
      <c r="A1794" s="4">
        <v>1792</v>
      </c>
      <c r="B1794" s="4" t="str">
        <f>"3696202201241541119489"</f>
        <v>3696202201241541119489</v>
      </c>
      <c r="C1794" s="4" t="str">
        <f>"文晓龙"</f>
        <v>文晓龙</v>
      </c>
      <c r="D1794" s="4"/>
    </row>
    <row r="1795" spans="1:4" s="1" customFormat="1" ht="34.5" customHeight="1">
      <c r="A1795" s="4">
        <v>1793</v>
      </c>
      <c r="B1795" s="4" t="str">
        <f>"3696202201241544109504"</f>
        <v>3696202201241544109504</v>
      </c>
      <c r="C1795" s="4" t="str">
        <f>"吴乾玮"</f>
        <v>吴乾玮</v>
      </c>
      <c r="D1795" s="4"/>
    </row>
    <row r="1796" spans="1:4" s="1" customFormat="1" ht="34.5" customHeight="1">
      <c r="A1796" s="4">
        <v>1794</v>
      </c>
      <c r="B1796" s="4" t="str">
        <f>"3696202201241546349510"</f>
        <v>3696202201241546349510</v>
      </c>
      <c r="C1796" s="4" t="str">
        <f>"任彦先"</f>
        <v>任彦先</v>
      </c>
      <c r="D1796" s="4"/>
    </row>
    <row r="1797" spans="1:4" s="1" customFormat="1" ht="34.5" customHeight="1">
      <c r="A1797" s="4">
        <v>1795</v>
      </c>
      <c r="B1797" s="4" t="str">
        <f>"3696202201241546459513"</f>
        <v>3696202201241546459513</v>
      </c>
      <c r="C1797" s="4" t="str">
        <f>"方日为"</f>
        <v>方日为</v>
      </c>
      <c r="D1797" s="4"/>
    </row>
    <row r="1798" spans="1:4" s="1" customFormat="1" ht="34.5" customHeight="1">
      <c r="A1798" s="4">
        <v>1796</v>
      </c>
      <c r="B1798" s="4" t="str">
        <f>"3696202201241548119520"</f>
        <v>3696202201241548119520</v>
      </c>
      <c r="C1798" s="4" t="str">
        <f>"谢隆腾"</f>
        <v>谢隆腾</v>
      </c>
      <c r="D1798" s="4"/>
    </row>
    <row r="1799" spans="1:4" s="1" customFormat="1" ht="34.5" customHeight="1">
      <c r="A1799" s="4">
        <v>1797</v>
      </c>
      <c r="B1799" s="4" t="str">
        <f>"3696202201241552349529"</f>
        <v>3696202201241552349529</v>
      </c>
      <c r="C1799" s="4" t="str">
        <f>"邢智"</f>
        <v>邢智</v>
      </c>
      <c r="D1799" s="4"/>
    </row>
    <row r="1800" spans="1:4" s="1" customFormat="1" ht="34.5" customHeight="1">
      <c r="A1800" s="4">
        <v>1798</v>
      </c>
      <c r="B1800" s="4" t="str">
        <f>"3696202201241554539538"</f>
        <v>3696202201241554539538</v>
      </c>
      <c r="C1800" s="4" t="str">
        <f>"吴贻浩"</f>
        <v>吴贻浩</v>
      </c>
      <c r="D1800" s="4"/>
    </row>
    <row r="1801" spans="1:4" s="1" customFormat="1" ht="34.5" customHeight="1">
      <c r="A1801" s="4">
        <v>1799</v>
      </c>
      <c r="B1801" s="4" t="str">
        <f>"3696202201241554549539"</f>
        <v>3696202201241554549539</v>
      </c>
      <c r="C1801" s="4" t="str">
        <f>"符展"</f>
        <v>符展</v>
      </c>
      <c r="D1801" s="4"/>
    </row>
    <row r="1802" spans="1:4" s="1" customFormat="1" ht="34.5" customHeight="1">
      <c r="A1802" s="4">
        <v>1800</v>
      </c>
      <c r="B1802" s="4" t="str">
        <f>"3696202201241556599549"</f>
        <v>3696202201241556599549</v>
      </c>
      <c r="C1802" s="4" t="str">
        <f>"罗海婷"</f>
        <v>罗海婷</v>
      </c>
      <c r="D1802" s="4"/>
    </row>
    <row r="1803" spans="1:4" s="1" customFormat="1" ht="34.5" customHeight="1">
      <c r="A1803" s="4">
        <v>1801</v>
      </c>
      <c r="B1803" s="4" t="str">
        <f>"3696202201241601019556"</f>
        <v>3696202201241601019556</v>
      </c>
      <c r="C1803" s="4" t="str">
        <f>"秦风娟"</f>
        <v>秦风娟</v>
      </c>
      <c r="D1803" s="4"/>
    </row>
    <row r="1804" spans="1:4" s="1" customFormat="1" ht="34.5" customHeight="1">
      <c r="A1804" s="4">
        <v>1802</v>
      </c>
      <c r="B1804" s="4" t="str">
        <f>"3696202201241602319563"</f>
        <v>3696202201241602319563</v>
      </c>
      <c r="C1804" s="4" t="str">
        <f>"梁晓春"</f>
        <v>梁晓春</v>
      </c>
      <c r="D1804" s="4"/>
    </row>
    <row r="1805" spans="1:4" s="1" customFormat="1" ht="34.5" customHeight="1">
      <c r="A1805" s="4">
        <v>1803</v>
      </c>
      <c r="B1805" s="4" t="str">
        <f>"3696202201241602359564"</f>
        <v>3696202201241602359564</v>
      </c>
      <c r="C1805" s="4" t="str">
        <f>"韩芬"</f>
        <v>韩芬</v>
      </c>
      <c r="D1805" s="4"/>
    </row>
    <row r="1806" spans="1:4" s="1" customFormat="1" ht="34.5" customHeight="1">
      <c r="A1806" s="4">
        <v>1804</v>
      </c>
      <c r="B1806" s="4" t="str">
        <f>"3696202201241602369565"</f>
        <v>3696202201241602369565</v>
      </c>
      <c r="C1806" s="4" t="str">
        <f>"李深威"</f>
        <v>李深威</v>
      </c>
      <c r="D1806" s="4"/>
    </row>
    <row r="1807" spans="1:4" s="1" customFormat="1" ht="34.5" customHeight="1">
      <c r="A1807" s="4">
        <v>1805</v>
      </c>
      <c r="B1807" s="4" t="str">
        <f>"3696202201241604499578"</f>
        <v>3696202201241604499578</v>
      </c>
      <c r="C1807" s="4" t="str">
        <f>"吴钟军"</f>
        <v>吴钟军</v>
      </c>
      <c r="D1807" s="4"/>
    </row>
    <row r="1808" spans="1:4" s="1" customFormat="1" ht="34.5" customHeight="1">
      <c r="A1808" s="4">
        <v>1806</v>
      </c>
      <c r="B1808" s="4" t="str">
        <f>"3696202201241605429583"</f>
        <v>3696202201241605429583</v>
      </c>
      <c r="C1808" s="4" t="str">
        <f>"王桂熳"</f>
        <v>王桂熳</v>
      </c>
      <c r="D1808" s="4"/>
    </row>
    <row r="1809" spans="1:4" s="1" customFormat="1" ht="34.5" customHeight="1">
      <c r="A1809" s="4">
        <v>1807</v>
      </c>
      <c r="B1809" s="4" t="str">
        <f>"3696202201241608149592"</f>
        <v>3696202201241608149592</v>
      </c>
      <c r="C1809" s="4" t="str">
        <f>"陈忠贵"</f>
        <v>陈忠贵</v>
      </c>
      <c r="D1809" s="4"/>
    </row>
    <row r="1810" spans="1:4" s="1" customFormat="1" ht="34.5" customHeight="1">
      <c r="A1810" s="4">
        <v>1808</v>
      </c>
      <c r="B1810" s="4" t="str">
        <f>"3696202201241609099596"</f>
        <v>3696202201241609099596</v>
      </c>
      <c r="C1810" s="4" t="str">
        <f>"薛二女"</f>
        <v>薛二女</v>
      </c>
      <c r="D1810" s="4"/>
    </row>
    <row r="1811" spans="1:4" s="1" customFormat="1" ht="34.5" customHeight="1">
      <c r="A1811" s="4">
        <v>1809</v>
      </c>
      <c r="B1811" s="4" t="str">
        <f>"3696202201241610419601"</f>
        <v>3696202201241610419601</v>
      </c>
      <c r="C1811" s="4" t="str">
        <f>"李泽雪"</f>
        <v>李泽雪</v>
      </c>
      <c r="D1811" s="4"/>
    </row>
    <row r="1812" spans="1:4" s="1" customFormat="1" ht="34.5" customHeight="1">
      <c r="A1812" s="4">
        <v>1810</v>
      </c>
      <c r="B1812" s="4" t="str">
        <f>"3696202201241611279602"</f>
        <v>3696202201241611279602</v>
      </c>
      <c r="C1812" s="4" t="str">
        <f>"王海鹏"</f>
        <v>王海鹏</v>
      </c>
      <c r="D1812" s="4"/>
    </row>
    <row r="1813" spans="1:4" s="1" customFormat="1" ht="34.5" customHeight="1">
      <c r="A1813" s="4">
        <v>1811</v>
      </c>
      <c r="B1813" s="4" t="str">
        <f>"3696202201241619239624"</f>
        <v>3696202201241619239624</v>
      </c>
      <c r="C1813" s="4" t="str">
        <f>"黎维荣"</f>
        <v>黎维荣</v>
      </c>
      <c r="D1813" s="4"/>
    </row>
    <row r="1814" spans="1:4" s="1" customFormat="1" ht="34.5" customHeight="1">
      <c r="A1814" s="4">
        <v>1812</v>
      </c>
      <c r="B1814" s="4" t="str">
        <f>"3696202201241621009632"</f>
        <v>3696202201241621009632</v>
      </c>
      <c r="C1814" s="4" t="str">
        <f>"邓人铚"</f>
        <v>邓人铚</v>
      </c>
      <c r="D1814" s="4"/>
    </row>
    <row r="1815" spans="1:4" s="1" customFormat="1" ht="34.5" customHeight="1">
      <c r="A1815" s="4">
        <v>1813</v>
      </c>
      <c r="B1815" s="4" t="str">
        <f>"3696202201241624399644"</f>
        <v>3696202201241624399644</v>
      </c>
      <c r="C1815" s="4" t="str">
        <f>"韩倩"</f>
        <v>韩倩</v>
      </c>
      <c r="D1815" s="4"/>
    </row>
    <row r="1816" spans="1:4" s="1" customFormat="1" ht="34.5" customHeight="1">
      <c r="A1816" s="4">
        <v>1814</v>
      </c>
      <c r="B1816" s="4" t="str">
        <f>"3696202201241626399650"</f>
        <v>3696202201241626399650</v>
      </c>
      <c r="C1816" s="4" t="str">
        <f>"柯令云"</f>
        <v>柯令云</v>
      </c>
      <c r="D1816" s="4"/>
    </row>
    <row r="1817" spans="1:4" s="1" customFormat="1" ht="34.5" customHeight="1">
      <c r="A1817" s="4">
        <v>1815</v>
      </c>
      <c r="B1817" s="4" t="str">
        <f>"3696202201241628409658"</f>
        <v>3696202201241628409658</v>
      </c>
      <c r="C1817" s="4" t="str">
        <f>"梁敬源"</f>
        <v>梁敬源</v>
      </c>
      <c r="D1817" s="4"/>
    </row>
    <row r="1818" spans="1:4" s="1" customFormat="1" ht="34.5" customHeight="1">
      <c r="A1818" s="4">
        <v>1816</v>
      </c>
      <c r="B1818" s="4" t="str">
        <f>"3696202201241628419659"</f>
        <v>3696202201241628419659</v>
      </c>
      <c r="C1818" s="4" t="str">
        <f>"董小慧"</f>
        <v>董小慧</v>
      </c>
      <c r="D1818" s="4"/>
    </row>
    <row r="1819" spans="1:4" s="1" customFormat="1" ht="34.5" customHeight="1">
      <c r="A1819" s="4">
        <v>1817</v>
      </c>
      <c r="B1819" s="4" t="str">
        <f>"3696202201241632329670"</f>
        <v>3696202201241632329670</v>
      </c>
      <c r="C1819" s="4" t="str">
        <f>"王吉群"</f>
        <v>王吉群</v>
      </c>
      <c r="D1819" s="4"/>
    </row>
    <row r="1820" spans="1:4" s="1" customFormat="1" ht="34.5" customHeight="1">
      <c r="A1820" s="4">
        <v>1818</v>
      </c>
      <c r="B1820" s="4" t="str">
        <f>"3696202201241633029673"</f>
        <v>3696202201241633029673</v>
      </c>
      <c r="C1820" s="4" t="str">
        <f>"王梅侠"</f>
        <v>王梅侠</v>
      </c>
      <c r="D1820" s="4"/>
    </row>
    <row r="1821" spans="1:4" s="1" customFormat="1" ht="34.5" customHeight="1">
      <c r="A1821" s="4">
        <v>1819</v>
      </c>
      <c r="B1821" s="4" t="str">
        <f>"3696202201241634009677"</f>
        <v>3696202201241634009677</v>
      </c>
      <c r="C1821" s="4" t="str">
        <f>"王凯"</f>
        <v>王凯</v>
      </c>
      <c r="D1821" s="4"/>
    </row>
    <row r="1822" spans="1:4" s="1" customFormat="1" ht="34.5" customHeight="1">
      <c r="A1822" s="4">
        <v>1820</v>
      </c>
      <c r="B1822" s="4" t="str">
        <f>"3696202201241634019678"</f>
        <v>3696202201241634019678</v>
      </c>
      <c r="C1822" s="4" t="str">
        <f>"于佳丽"</f>
        <v>于佳丽</v>
      </c>
      <c r="D1822" s="4"/>
    </row>
    <row r="1823" spans="1:4" s="1" customFormat="1" ht="34.5" customHeight="1">
      <c r="A1823" s="4">
        <v>1821</v>
      </c>
      <c r="B1823" s="4" t="str">
        <f>"3696202201241639179699"</f>
        <v>3696202201241639179699</v>
      </c>
      <c r="C1823" s="4" t="str">
        <f>"李远"</f>
        <v>李远</v>
      </c>
      <c r="D1823" s="4"/>
    </row>
    <row r="1824" spans="1:4" s="1" customFormat="1" ht="34.5" customHeight="1">
      <c r="A1824" s="4">
        <v>1822</v>
      </c>
      <c r="B1824" s="4" t="str">
        <f>"3696202201241639209700"</f>
        <v>3696202201241639209700</v>
      </c>
      <c r="C1824" s="4" t="str">
        <f>"张琪"</f>
        <v>张琪</v>
      </c>
      <c r="D1824" s="4"/>
    </row>
    <row r="1825" spans="1:4" s="1" customFormat="1" ht="34.5" customHeight="1">
      <c r="A1825" s="4">
        <v>1823</v>
      </c>
      <c r="B1825" s="4" t="str">
        <f>"3696202201241640069705"</f>
        <v>3696202201241640069705</v>
      </c>
      <c r="C1825" s="4" t="str">
        <f>"王康华"</f>
        <v>王康华</v>
      </c>
      <c r="D1825" s="4"/>
    </row>
    <row r="1826" spans="1:4" s="1" customFormat="1" ht="34.5" customHeight="1">
      <c r="A1826" s="4">
        <v>1824</v>
      </c>
      <c r="B1826" s="4" t="str">
        <f>"3696202201241642569710"</f>
        <v>3696202201241642569710</v>
      </c>
      <c r="C1826" s="4" t="str">
        <f>"姜海恋"</f>
        <v>姜海恋</v>
      </c>
      <c r="D1826" s="4"/>
    </row>
    <row r="1827" spans="1:4" s="1" customFormat="1" ht="34.5" customHeight="1">
      <c r="A1827" s="4">
        <v>1825</v>
      </c>
      <c r="B1827" s="4" t="str">
        <f>"3696202201241645229721"</f>
        <v>3696202201241645229721</v>
      </c>
      <c r="C1827" s="4" t="str">
        <f>"陆忠剑"</f>
        <v>陆忠剑</v>
      </c>
      <c r="D1827" s="4"/>
    </row>
    <row r="1828" spans="1:4" s="1" customFormat="1" ht="34.5" customHeight="1">
      <c r="A1828" s="4">
        <v>1826</v>
      </c>
      <c r="B1828" s="4" t="str">
        <f>"3696202201241653129745"</f>
        <v>3696202201241653129745</v>
      </c>
      <c r="C1828" s="4" t="str">
        <f>"吴一帆"</f>
        <v>吴一帆</v>
      </c>
      <c r="D1828" s="4"/>
    </row>
    <row r="1829" spans="1:4" s="1" customFormat="1" ht="34.5" customHeight="1">
      <c r="A1829" s="4">
        <v>1827</v>
      </c>
      <c r="B1829" s="4" t="str">
        <f>"3696202201241653379747"</f>
        <v>3696202201241653379747</v>
      </c>
      <c r="C1829" s="4" t="str">
        <f>"董国忠"</f>
        <v>董国忠</v>
      </c>
      <c r="D1829" s="4"/>
    </row>
    <row r="1830" spans="1:4" s="1" customFormat="1" ht="34.5" customHeight="1">
      <c r="A1830" s="4">
        <v>1828</v>
      </c>
      <c r="B1830" s="4" t="str">
        <f>"3696202201241656249757"</f>
        <v>3696202201241656249757</v>
      </c>
      <c r="C1830" s="4" t="str">
        <f>"符方思"</f>
        <v>符方思</v>
      </c>
      <c r="D1830" s="4"/>
    </row>
    <row r="1831" spans="1:4" s="1" customFormat="1" ht="34.5" customHeight="1">
      <c r="A1831" s="4">
        <v>1829</v>
      </c>
      <c r="B1831" s="4" t="str">
        <f>"3696202201241656469758"</f>
        <v>3696202201241656469758</v>
      </c>
      <c r="C1831" s="4" t="str">
        <f>"黄国轩"</f>
        <v>黄国轩</v>
      </c>
      <c r="D1831" s="4"/>
    </row>
    <row r="1832" spans="1:4" s="1" customFormat="1" ht="34.5" customHeight="1">
      <c r="A1832" s="4">
        <v>1830</v>
      </c>
      <c r="B1832" s="4" t="str">
        <f>"3696202201241656479759"</f>
        <v>3696202201241656479759</v>
      </c>
      <c r="C1832" s="4" t="str">
        <f>"黎祖平"</f>
        <v>黎祖平</v>
      </c>
      <c r="D1832" s="4"/>
    </row>
    <row r="1833" spans="1:4" s="1" customFormat="1" ht="34.5" customHeight="1">
      <c r="A1833" s="4">
        <v>1831</v>
      </c>
      <c r="B1833" s="4" t="str">
        <f>"3696202201241657019763"</f>
        <v>3696202201241657019763</v>
      </c>
      <c r="C1833" s="4" t="str">
        <f>"黄雅莹"</f>
        <v>黄雅莹</v>
      </c>
      <c r="D1833" s="4"/>
    </row>
    <row r="1834" spans="1:4" s="1" customFormat="1" ht="34.5" customHeight="1">
      <c r="A1834" s="4">
        <v>1832</v>
      </c>
      <c r="B1834" s="4" t="str">
        <f>"3696202201241659429767"</f>
        <v>3696202201241659429767</v>
      </c>
      <c r="C1834" s="4" t="str">
        <f>"黄珊珊"</f>
        <v>黄珊珊</v>
      </c>
      <c r="D1834" s="4"/>
    </row>
    <row r="1835" spans="1:4" s="1" customFormat="1" ht="34.5" customHeight="1">
      <c r="A1835" s="4">
        <v>1833</v>
      </c>
      <c r="B1835" s="4" t="str">
        <f>"3696202201241702009771"</f>
        <v>3696202201241702009771</v>
      </c>
      <c r="C1835" s="4" t="str">
        <f>"周峻平"</f>
        <v>周峻平</v>
      </c>
      <c r="D1835" s="4"/>
    </row>
    <row r="1836" spans="1:4" s="1" customFormat="1" ht="34.5" customHeight="1">
      <c r="A1836" s="4">
        <v>1834</v>
      </c>
      <c r="B1836" s="4" t="str">
        <f>"3696202201241702459774"</f>
        <v>3696202201241702459774</v>
      </c>
      <c r="C1836" s="4" t="str">
        <f>"陈卫"</f>
        <v>陈卫</v>
      </c>
      <c r="D1836" s="4"/>
    </row>
    <row r="1837" spans="1:4" s="1" customFormat="1" ht="34.5" customHeight="1">
      <c r="A1837" s="4">
        <v>1835</v>
      </c>
      <c r="B1837" s="4" t="str">
        <f>"3696202201241703059776"</f>
        <v>3696202201241703059776</v>
      </c>
      <c r="C1837" s="4" t="str">
        <f>"林华影"</f>
        <v>林华影</v>
      </c>
      <c r="D1837" s="4"/>
    </row>
    <row r="1838" spans="1:4" s="1" customFormat="1" ht="34.5" customHeight="1">
      <c r="A1838" s="4">
        <v>1836</v>
      </c>
      <c r="B1838" s="4" t="str">
        <f>"3696202201241705389785"</f>
        <v>3696202201241705389785</v>
      </c>
      <c r="C1838" s="4" t="str">
        <f>"曾翠娇"</f>
        <v>曾翠娇</v>
      </c>
      <c r="D1838" s="4"/>
    </row>
    <row r="1839" spans="1:4" s="1" customFormat="1" ht="34.5" customHeight="1">
      <c r="A1839" s="4">
        <v>1837</v>
      </c>
      <c r="B1839" s="4" t="str">
        <f>"3696202201241706309787"</f>
        <v>3696202201241706309787</v>
      </c>
      <c r="C1839" s="4" t="str">
        <f>"羊裕成"</f>
        <v>羊裕成</v>
      </c>
      <c r="D1839" s="4"/>
    </row>
    <row r="1840" spans="1:4" s="1" customFormat="1" ht="34.5" customHeight="1">
      <c r="A1840" s="4">
        <v>1838</v>
      </c>
      <c r="B1840" s="4" t="str">
        <f>"3696202201241708159794"</f>
        <v>3696202201241708159794</v>
      </c>
      <c r="C1840" s="4" t="str">
        <f>"林月"</f>
        <v>林月</v>
      </c>
      <c r="D1840" s="4"/>
    </row>
    <row r="1841" spans="1:4" s="1" customFormat="1" ht="34.5" customHeight="1">
      <c r="A1841" s="4">
        <v>1839</v>
      </c>
      <c r="B1841" s="4" t="str">
        <f>"3696202201241712139810"</f>
        <v>3696202201241712139810</v>
      </c>
      <c r="C1841" s="4" t="str">
        <f>"张宁"</f>
        <v>张宁</v>
      </c>
      <c r="D1841" s="4"/>
    </row>
    <row r="1842" spans="1:4" s="1" customFormat="1" ht="34.5" customHeight="1">
      <c r="A1842" s="4">
        <v>1840</v>
      </c>
      <c r="B1842" s="4" t="str">
        <f>"3696202201241715359819"</f>
        <v>3696202201241715359819</v>
      </c>
      <c r="C1842" s="4" t="str">
        <f>"陈晨玲"</f>
        <v>陈晨玲</v>
      </c>
      <c r="D1842" s="4"/>
    </row>
    <row r="1843" spans="1:4" s="1" customFormat="1" ht="34.5" customHeight="1">
      <c r="A1843" s="4">
        <v>1841</v>
      </c>
      <c r="B1843" s="4" t="str">
        <f>"3696202201241722419840"</f>
        <v>3696202201241722419840</v>
      </c>
      <c r="C1843" s="4" t="str">
        <f>"王小银"</f>
        <v>王小银</v>
      </c>
      <c r="D1843" s="4"/>
    </row>
    <row r="1844" spans="1:4" s="1" customFormat="1" ht="34.5" customHeight="1">
      <c r="A1844" s="4">
        <v>1842</v>
      </c>
      <c r="B1844" s="4" t="str">
        <f>"3696202201241722569842"</f>
        <v>3696202201241722569842</v>
      </c>
      <c r="C1844" s="4" t="str">
        <f>"林贻壮"</f>
        <v>林贻壮</v>
      </c>
      <c r="D1844" s="4"/>
    </row>
    <row r="1845" spans="1:4" s="1" customFormat="1" ht="34.5" customHeight="1">
      <c r="A1845" s="4">
        <v>1843</v>
      </c>
      <c r="B1845" s="4" t="str">
        <f>"3696202201241724519852"</f>
        <v>3696202201241724519852</v>
      </c>
      <c r="C1845" s="4" t="str">
        <f>"卢裕盛"</f>
        <v>卢裕盛</v>
      </c>
      <c r="D1845" s="4"/>
    </row>
    <row r="1846" spans="1:4" s="1" customFormat="1" ht="34.5" customHeight="1">
      <c r="A1846" s="4">
        <v>1844</v>
      </c>
      <c r="B1846" s="4" t="str">
        <f>"3696202201241726069857"</f>
        <v>3696202201241726069857</v>
      </c>
      <c r="C1846" s="4" t="str">
        <f>"吴清华"</f>
        <v>吴清华</v>
      </c>
      <c r="D1846" s="4"/>
    </row>
    <row r="1847" spans="1:4" s="1" customFormat="1" ht="34.5" customHeight="1">
      <c r="A1847" s="4">
        <v>1845</v>
      </c>
      <c r="B1847" s="4" t="str">
        <f>"3696202201241726109858"</f>
        <v>3696202201241726109858</v>
      </c>
      <c r="C1847" s="4" t="str">
        <f>"黎志波"</f>
        <v>黎志波</v>
      </c>
      <c r="D1847" s="4"/>
    </row>
    <row r="1848" spans="1:4" s="1" customFormat="1" ht="34.5" customHeight="1">
      <c r="A1848" s="4">
        <v>1846</v>
      </c>
      <c r="B1848" s="4" t="str">
        <f>"3696202201241729559868"</f>
        <v>3696202201241729559868</v>
      </c>
      <c r="C1848" s="4" t="str">
        <f>"刘丹妮"</f>
        <v>刘丹妮</v>
      </c>
      <c r="D1848" s="4"/>
    </row>
    <row r="1849" spans="1:4" s="1" customFormat="1" ht="34.5" customHeight="1">
      <c r="A1849" s="4">
        <v>1847</v>
      </c>
      <c r="B1849" s="4" t="str">
        <f>"3696202201241739379888"</f>
        <v>3696202201241739379888</v>
      </c>
      <c r="C1849" s="4" t="str">
        <f>"何莹莹"</f>
        <v>何莹莹</v>
      </c>
      <c r="D1849" s="4"/>
    </row>
    <row r="1850" spans="1:4" s="1" customFormat="1" ht="34.5" customHeight="1">
      <c r="A1850" s="4">
        <v>1848</v>
      </c>
      <c r="B1850" s="4" t="str">
        <f>"3696202201241746359911"</f>
        <v>3696202201241746359911</v>
      </c>
      <c r="C1850" s="4" t="str">
        <f>"符以兴"</f>
        <v>符以兴</v>
      </c>
      <c r="D1850" s="4"/>
    </row>
    <row r="1851" spans="1:4" s="1" customFormat="1" ht="34.5" customHeight="1">
      <c r="A1851" s="4">
        <v>1849</v>
      </c>
      <c r="B1851" s="4" t="str">
        <f>"3696202201241758099942"</f>
        <v>3696202201241758099942</v>
      </c>
      <c r="C1851" s="4" t="str">
        <f>"冯信义"</f>
        <v>冯信义</v>
      </c>
      <c r="D1851" s="4"/>
    </row>
    <row r="1852" spans="1:4" s="1" customFormat="1" ht="34.5" customHeight="1">
      <c r="A1852" s="4">
        <v>1850</v>
      </c>
      <c r="B1852" s="4" t="str">
        <f>"3696202201241812579976"</f>
        <v>3696202201241812579976</v>
      </c>
      <c r="C1852" s="4" t="str">
        <f>"陈国徽"</f>
        <v>陈国徽</v>
      </c>
      <c r="D1852" s="4"/>
    </row>
    <row r="1853" spans="1:4" s="1" customFormat="1" ht="34.5" customHeight="1">
      <c r="A1853" s="4">
        <v>1851</v>
      </c>
      <c r="B1853" s="4" t="str">
        <f>"3696202201241819379989"</f>
        <v>3696202201241819379989</v>
      </c>
      <c r="C1853" s="4" t="str">
        <f>"陈文东"</f>
        <v>陈文东</v>
      </c>
      <c r="D1853" s="4"/>
    </row>
    <row r="1854" spans="1:4" s="1" customFormat="1" ht="34.5" customHeight="1">
      <c r="A1854" s="4">
        <v>1852</v>
      </c>
      <c r="B1854" s="4" t="str">
        <f>"36962022012418370910027"</f>
        <v>36962022012418370910027</v>
      </c>
      <c r="C1854" s="4" t="str">
        <f>"罗孟珠"</f>
        <v>罗孟珠</v>
      </c>
      <c r="D1854" s="4"/>
    </row>
    <row r="1855" spans="1:4" s="1" customFormat="1" ht="34.5" customHeight="1">
      <c r="A1855" s="4">
        <v>1853</v>
      </c>
      <c r="B1855" s="4" t="str">
        <f>"36962022012418383310030"</f>
        <v>36962022012418383310030</v>
      </c>
      <c r="C1855" s="4" t="str">
        <f>"邹尚武"</f>
        <v>邹尚武</v>
      </c>
      <c r="D1855" s="4"/>
    </row>
    <row r="1856" spans="1:4" s="1" customFormat="1" ht="34.5" customHeight="1">
      <c r="A1856" s="4">
        <v>1854</v>
      </c>
      <c r="B1856" s="4" t="str">
        <f>"36962022012418412110037"</f>
        <v>36962022012418412110037</v>
      </c>
      <c r="C1856" s="4" t="str">
        <f>"吴丽蕊"</f>
        <v>吴丽蕊</v>
      </c>
      <c r="D1856" s="4"/>
    </row>
    <row r="1857" spans="1:4" s="1" customFormat="1" ht="34.5" customHeight="1">
      <c r="A1857" s="4">
        <v>1855</v>
      </c>
      <c r="B1857" s="4" t="str">
        <f>"36962022012418423410042"</f>
        <v>36962022012418423410042</v>
      </c>
      <c r="C1857" s="4" t="str">
        <f>"冯浩乘"</f>
        <v>冯浩乘</v>
      </c>
      <c r="D1857" s="4"/>
    </row>
    <row r="1858" spans="1:4" s="1" customFormat="1" ht="34.5" customHeight="1">
      <c r="A1858" s="4">
        <v>1856</v>
      </c>
      <c r="B1858" s="4" t="str">
        <f>"36962022012418550710062"</f>
        <v>36962022012418550710062</v>
      </c>
      <c r="C1858" s="4" t="str">
        <f>"郑婷丹"</f>
        <v>郑婷丹</v>
      </c>
      <c r="D1858" s="4"/>
    </row>
    <row r="1859" spans="1:4" s="1" customFormat="1" ht="34.5" customHeight="1">
      <c r="A1859" s="4">
        <v>1857</v>
      </c>
      <c r="B1859" s="4" t="str">
        <f>"36962022012419013810080"</f>
        <v>36962022012419013810080</v>
      </c>
      <c r="C1859" s="4" t="str">
        <f>"黄艳"</f>
        <v>黄艳</v>
      </c>
      <c r="D1859" s="4"/>
    </row>
    <row r="1860" spans="1:4" s="1" customFormat="1" ht="34.5" customHeight="1">
      <c r="A1860" s="4">
        <v>1858</v>
      </c>
      <c r="B1860" s="4" t="str">
        <f>"36962022012419035310086"</f>
        <v>36962022012419035310086</v>
      </c>
      <c r="C1860" s="4" t="str">
        <f>"梁禄凯"</f>
        <v>梁禄凯</v>
      </c>
      <c r="D1860" s="4"/>
    </row>
    <row r="1861" spans="1:4" s="1" customFormat="1" ht="34.5" customHeight="1">
      <c r="A1861" s="4">
        <v>1859</v>
      </c>
      <c r="B1861" s="4" t="str">
        <f>"36962022012419140310111"</f>
        <v>36962022012419140310111</v>
      </c>
      <c r="C1861" s="4" t="str">
        <f>"符绩显"</f>
        <v>符绩显</v>
      </c>
      <c r="D1861" s="4"/>
    </row>
    <row r="1862" spans="1:4" s="1" customFormat="1" ht="34.5" customHeight="1">
      <c r="A1862" s="4">
        <v>1860</v>
      </c>
      <c r="B1862" s="4" t="str">
        <f>"36962022012419170010121"</f>
        <v>36962022012419170010121</v>
      </c>
      <c r="C1862" s="4" t="str">
        <f>"李洪卓"</f>
        <v>李洪卓</v>
      </c>
      <c r="D1862" s="4"/>
    </row>
    <row r="1863" spans="1:4" s="1" customFormat="1" ht="34.5" customHeight="1">
      <c r="A1863" s="4">
        <v>1861</v>
      </c>
      <c r="B1863" s="4" t="str">
        <f>"36962022012419223410129"</f>
        <v>36962022012419223410129</v>
      </c>
      <c r="C1863" s="4" t="str">
        <f>"姚国伟"</f>
        <v>姚国伟</v>
      </c>
      <c r="D1863" s="4"/>
    </row>
    <row r="1864" spans="1:4" s="1" customFormat="1" ht="34.5" customHeight="1">
      <c r="A1864" s="4">
        <v>1862</v>
      </c>
      <c r="B1864" s="4" t="str">
        <f>"36962022012419260610137"</f>
        <v>36962022012419260610137</v>
      </c>
      <c r="C1864" s="4" t="str">
        <f>"蔡云飞"</f>
        <v>蔡云飞</v>
      </c>
      <c r="D1864" s="4"/>
    </row>
    <row r="1865" spans="1:4" s="1" customFormat="1" ht="34.5" customHeight="1">
      <c r="A1865" s="4">
        <v>1863</v>
      </c>
      <c r="B1865" s="4" t="str">
        <f>"36962022012419435210178"</f>
        <v>36962022012419435210178</v>
      </c>
      <c r="C1865" s="4" t="str">
        <f>"林斌"</f>
        <v>林斌</v>
      </c>
      <c r="D1865" s="4"/>
    </row>
    <row r="1866" spans="1:4" s="1" customFormat="1" ht="34.5" customHeight="1">
      <c r="A1866" s="4">
        <v>1864</v>
      </c>
      <c r="B1866" s="4" t="str">
        <f>"36962022012419495310193"</f>
        <v>36962022012419495310193</v>
      </c>
      <c r="C1866" s="4" t="str">
        <f>"李瑞喜"</f>
        <v>李瑞喜</v>
      </c>
      <c r="D1866" s="4"/>
    </row>
    <row r="1867" spans="1:4" s="1" customFormat="1" ht="34.5" customHeight="1">
      <c r="A1867" s="4">
        <v>1865</v>
      </c>
      <c r="B1867" s="4" t="str">
        <f>"36962022012419533410204"</f>
        <v>36962022012419533410204</v>
      </c>
      <c r="C1867" s="4" t="str">
        <f>"陈永球"</f>
        <v>陈永球</v>
      </c>
      <c r="D1867" s="4"/>
    </row>
    <row r="1868" spans="1:4" s="1" customFormat="1" ht="34.5" customHeight="1">
      <c r="A1868" s="4">
        <v>1866</v>
      </c>
      <c r="B1868" s="4" t="str">
        <f>"36962022012419540910207"</f>
        <v>36962022012419540910207</v>
      </c>
      <c r="C1868" s="4" t="str">
        <f>"曾维成"</f>
        <v>曾维成</v>
      </c>
      <c r="D1868" s="4"/>
    </row>
    <row r="1869" spans="1:4" s="1" customFormat="1" ht="34.5" customHeight="1">
      <c r="A1869" s="4">
        <v>1867</v>
      </c>
      <c r="B1869" s="4" t="str">
        <f>"36962022012419552910211"</f>
        <v>36962022012419552910211</v>
      </c>
      <c r="C1869" s="4" t="str">
        <f>"郑小怡"</f>
        <v>郑小怡</v>
      </c>
      <c r="D1869" s="4"/>
    </row>
    <row r="1870" spans="1:4" s="1" customFormat="1" ht="34.5" customHeight="1">
      <c r="A1870" s="4">
        <v>1868</v>
      </c>
      <c r="B1870" s="4" t="str">
        <f>"36962022012420014810220"</f>
        <v>36962022012420014810220</v>
      </c>
      <c r="C1870" s="4" t="str">
        <f>"贝丹仪"</f>
        <v>贝丹仪</v>
      </c>
      <c r="D1870" s="4"/>
    </row>
    <row r="1871" spans="1:4" s="1" customFormat="1" ht="34.5" customHeight="1">
      <c r="A1871" s="4">
        <v>1869</v>
      </c>
      <c r="B1871" s="4" t="str">
        <f>"36962022012420091310236"</f>
        <v>36962022012420091310236</v>
      </c>
      <c r="C1871" s="4" t="str">
        <f>"陈希亮"</f>
        <v>陈希亮</v>
      </c>
      <c r="D1871" s="4"/>
    </row>
    <row r="1872" spans="1:4" s="1" customFormat="1" ht="34.5" customHeight="1">
      <c r="A1872" s="4">
        <v>1870</v>
      </c>
      <c r="B1872" s="4" t="str">
        <f>"36962022012420095510237"</f>
        <v>36962022012420095510237</v>
      </c>
      <c r="C1872" s="4" t="str">
        <f>"吴日昌"</f>
        <v>吴日昌</v>
      </c>
      <c r="D1872" s="4"/>
    </row>
    <row r="1873" spans="1:4" s="1" customFormat="1" ht="34.5" customHeight="1">
      <c r="A1873" s="4">
        <v>1871</v>
      </c>
      <c r="B1873" s="4" t="str">
        <f>"36962022012420115210244"</f>
        <v>36962022012420115210244</v>
      </c>
      <c r="C1873" s="4" t="str">
        <f>"陈仕仪"</f>
        <v>陈仕仪</v>
      </c>
      <c r="D1873" s="4"/>
    </row>
    <row r="1874" spans="1:4" s="1" customFormat="1" ht="34.5" customHeight="1">
      <c r="A1874" s="4">
        <v>1872</v>
      </c>
      <c r="B1874" s="4" t="str">
        <f>"36962022012420194110270"</f>
        <v>36962022012420194110270</v>
      </c>
      <c r="C1874" s="4" t="str">
        <f>"卓小防"</f>
        <v>卓小防</v>
      </c>
      <c r="D1874" s="4"/>
    </row>
    <row r="1875" spans="1:4" s="1" customFormat="1" ht="34.5" customHeight="1">
      <c r="A1875" s="4">
        <v>1873</v>
      </c>
      <c r="B1875" s="4" t="str">
        <f>"36962022012420224310275"</f>
        <v>36962022012420224310275</v>
      </c>
      <c r="C1875" s="4" t="str">
        <f>"唐钰钦"</f>
        <v>唐钰钦</v>
      </c>
      <c r="D1875" s="4"/>
    </row>
    <row r="1876" spans="1:4" s="1" customFormat="1" ht="34.5" customHeight="1">
      <c r="A1876" s="4">
        <v>1874</v>
      </c>
      <c r="B1876" s="4" t="str">
        <f>"36962022012420232510277"</f>
        <v>36962022012420232510277</v>
      </c>
      <c r="C1876" s="4" t="str">
        <f>"曾俊盛"</f>
        <v>曾俊盛</v>
      </c>
      <c r="D1876" s="4"/>
    </row>
    <row r="1877" spans="1:4" s="1" customFormat="1" ht="34.5" customHeight="1">
      <c r="A1877" s="4">
        <v>1875</v>
      </c>
      <c r="B1877" s="4" t="str">
        <f>"36962022012420233810279"</f>
        <v>36962022012420233810279</v>
      </c>
      <c r="C1877" s="4" t="str">
        <f>"王海罗"</f>
        <v>王海罗</v>
      </c>
      <c r="D1877" s="4"/>
    </row>
    <row r="1878" spans="1:4" s="1" customFormat="1" ht="34.5" customHeight="1">
      <c r="A1878" s="4">
        <v>1876</v>
      </c>
      <c r="B1878" s="4" t="str">
        <f>"36962022012420272510287"</f>
        <v>36962022012420272510287</v>
      </c>
      <c r="C1878" s="4" t="str">
        <f>"李博乾"</f>
        <v>李博乾</v>
      </c>
      <c r="D1878" s="4"/>
    </row>
    <row r="1879" spans="1:4" s="1" customFormat="1" ht="34.5" customHeight="1">
      <c r="A1879" s="4">
        <v>1877</v>
      </c>
      <c r="B1879" s="4" t="str">
        <f>"36962022012420293810294"</f>
        <v>36962022012420293810294</v>
      </c>
      <c r="C1879" s="4" t="str">
        <f>"刘桂珍"</f>
        <v>刘桂珍</v>
      </c>
      <c r="D1879" s="4"/>
    </row>
    <row r="1880" spans="1:4" s="1" customFormat="1" ht="34.5" customHeight="1">
      <c r="A1880" s="4">
        <v>1878</v>
      </c>
      <c r="B1880" s="4" t="str">
        <f>"36962022012420312910301"</f>
        <v>36962022012420312910301</v>
      </c>
      <c r="C1880" s="4" t="str">
        <f>"郑珠倍"</f>
        <v>郑珠倍</v>
      </c>
      <c r="D1880" s="4"/>
    </row>
    <row r="1881" spans="1:4" s="1" customFormat="1" ht="34.5" customHeight="1">
      <c r="A1881" s="4">
        <v>1879</v>
      </c>
      <c r="B1881" s="4" t="str">
        <f>"36962022012420315510302"</f>
        <v>36962022012420315510302</v>
      </c>
      <c r="C1881" s="4" t="str">
        <f>"郑子阳"</f>
        <v>郑子阳</v>
      </c>
      <c r="D1881" s="4"/>
    </row>
    <row r="1882" spans="1:4" s="1" customFormat="1" ht="34.5" customHeight="1">
      <c r="A1882" s="4">
        <v>1880</v>
      </c>
      <c r="B1882" s="4" t="str">
        <f>"36962022012420330010306"</f>
        <v>36962022012420330010306</v>
      </c>
      <c r="C1882" s="4" t="str">
        <f>"符史雄"</f>
        <v>符史雄</v>
      </c>
      <c r="D1882" s="4"/>
    </row>
    <row r="1883" spans="1:4" s="1" customFormat="1" ht="34.5" customHeight="1">
      <c r="A1883" s="4">
        <v>1881</v>
      </c>
      <c r="B1883" s="4" t="str">
        <f>"36962022012420334810308"</f>
        <v>36962022012420334810308</v>
      </c>
      <c r="C1883" s="4" t="str">
        <f>"文随方"</f>
        <v>文随方</v>
      </c>
      <c r="D1883" s="4"/>
    </row>
    <row r="1884" spans="1:4" s="1" customFormat="1" ht="34.5" customHeight="1">
      <c r="A1884" s="4">
        <v>1882</v>
      </c>
      <c r="B1884" s="4" t="str">
        <f>"36962022012420385310321"</f>
        <v>36962022012420385310321</v>
      </c>
      <c r="C1884" s="4" t="str">
        <f>"尚立洲"</f>
        <v>尚立洲</v>
      </c>
      <c r="D1884" s="4"/>
    </row>
    <row r="1885" spans="1:4" s="1" customFormat="1" ht="34.5" customHeight="1">
      <c r="A1885" s="4">
        <v>1883</v>
      </c>
      <c r="B1885" s="4" t="str">
        <f>"36962022012421075810401"</f>
        <v>36962022012421075810401</v>
      </c>
      <c r="C1885" s="4" t="str">
        <f>"王广怀"</f>
        <v>王广怀</v>
      </c>
      <c r="D1885" s="4"/>
    </row>
    <row r="1886" spans="1:4" s="1" customFormat="1" ht="34.5" customHeight="1">
      <c r="A1886" s="4">
        <v>1884</v>
      </c>
      <c r="B1886" s="4" t="str">
        <f>"36962022012421132510418"</f>
        <v>36962022012421132510418</v>
      </c>
      <c r="C1886" s="4" t="str">
        <f>"蔡兴娇"</f>
        <v>蔡兴娇</v>
      </c>
      <c r="D1886" s="4"/>
    </row>
    <row r="1887" spans="1:4" s="1" customFormat="1" ht="34.5" customHeight="1">
      <c r="A1887" s="4">
        <v>1885</v>
      </c>
      <c r="B1887" s="4" t="str">
        <f>"36962022012421265310456"</f>
        <v>36962022012421265310456</v>
      </c>
      <c r="C1887" s="4" t="str">
        <f>"赵河锦"</f>
        <v>赵河锦</v>
      </c>
      <c r="D1887" s="4"/>
    </row>
    <row r="1888" spans="1:4" s="1" customFormat="1" ht="34.5" customHeight="1">
      <c r="A1888" s="4">
        <v>1886</v>
      </c>
      <c r="B1888" s="4" t="str">
        <f>"36962022012421312210467"</f>
        <v>36962022012421312210467</v>
      </c>
      <c r="C1888" s="4" t="str">
        <f>"赵苏芳"</f>
        <v>赵苏芳</v>
      </c>
      <c r="D1888" s="4"/>
    </row>
    <row r="1889" spans="1:4" s="1" customFormat="1" ht="34.5" customHeight="1">
      <c r="A1889" s="4">
        <v>1887</v>
      </c>
      <c r="B1889" s="4" t="str">
        <f>"36962022012421370910480"</f>
        <v>36962022012421370910480</v>
      </c>
      <c r="C1889" s="4" t="str">
        <f>"吉涛"</f>
        <v>吉涛</v>
      </c>
      <c r="D1889" s="4"/>
    </row>
    <row r="1890" spans="1:4" s="1" customFormat="1" ht="34.5" customHeight="1">
      <c r="A1890" s="4">
        <v>1888</v>
      </c>
      <c r="B1890" s="4" t="str">
        <f>"36962022012421385910483"</f>
        <v>36962022012421385910483</v>
      </c>
      <c r="C1890" s="4" t="str">
        <f>"陈晓飞"</f>
        <v>陈晓飞</v>
      </c>
      <c r="D1890" s="4"/>
    </row>
    <row r="1891" spans="1:4" s="1" customFormat="1" ht="34.5" customHeight="1">
      <c r="A1891" s="4">
        <v>1889</v>
      </c>
      <c r="B1891" s="4" t="str">
        <f>"36962022012421420810492"</f>
        <v>36962022012421420810492</v>
      </c>
      <c r="C1891" s="4" t="str">
        <f>"莫海燕"</f>
        <v>莫海燕</v>
      </c>
      <c r="D1891" s="4"/>
    </row>
    <row r="1892" spans="1:4" s="1" customFormat="1" ht="34.5" customHeight="1">
      <c r="A1892" s="4">
        <v>1890</v>
      </c>
      <c r="B1892" s="4" t="str">
        <f>"36962022012421440510496"</f>
        <v>36962022012421440510496</v>
      </c>
      <c r="C1892" s="4" t="str">
        <f>"朱剑瑞"</f>
        <v>朱剑瑞</v>
      </c>
      <c r="D1892" s="4"/>
    </row>
    <row r="1893" spans="1:4" s="1" customFormat="1" ht="34.5" customHeight="1">
      <c r="A1893" s="4">
        <v>1891</v>
      </c>
      <c r="B1893" s="4" t="str">
        <f>"36962022012421453910497"</f>
        <v>36962022012421453910497</v>
      </c>
      <c r="C1893" s="4" t="str">
        <f>"钱秋波"</f>
        <v>钱秋波</v>
      </c>
      <c r="D1893" s="4"/>
    </row>
    <row r="1894" spans="1:4" s="1" customFormat="1" ht="34.5" customHeight="1">
      <c r="A1894" s="4">
        <v>1892</v>
      </c>
      <c r="B1894" s="4" t="str">
        <f>"36962022012421594010529"</f>
        <v>36962022012421594010529</v>
      </c>
      <c r="C1894" s="4" t="str">
        <f>"林洗鹏"</f>
        <v>林洗鹏</v>
      </c>
      <c r="D1894" s="4"/>
    </row>
    <row r="1895" spans="1:4" s="1" customFormat="1" ht="34.5" customHeight="1">
      <c r="A1895" s="4">
        <v>1893</v>
      </c>
      <c r="B1895" s="4" t="str">
        <f>"36962022012422034110543"</f>
        <v>36962022012422034110543</v>
      </c>
      <c r="C1895" s="4" t="str">
        <f>"魏德天"</f>
        <v>魏德天</v>
      </c>
      <c r="D1895" s="4"/>
    </row>
    <row r="1896" spans="1:4" s="1" customFormat="1" ht="34.5" customHeight="1">
      <c r="A1896" s="4">
        <v>1894</v>
      </c>
      <c r="B1896" s="4" t="str">
        <f>"36962022012422093310551"</f>
        <v>36962022012422093310551</v>
      </c>
      <c r="C1896" s="4" t="str">
        <f>"吴长权"</f>
        <v>吴长权</v>
      </c>
      <c r="D1896" s="4"/>
    </row>
    <row r="1897" spans="1:4" s="1" customFormat="1" ht="34.5" customHeight="1">
      <c r="A1897" s="4">
        <v>1895</v>
      </c>
      <c r="B1897" s="4" t="str">
        <f>"36962022012422132010557"</f>
        <v>36962022012422132010557</v>
      </c>
      <c r="C1897" s="4" t="str">
        <f>"邓海洁"</f>
        <v>邓海洁</v>
      </c>
      <c r="D1897" s="4"/>
    </row>
    <row r="1898" spans="1:4" s="1" customFormat="1" ht="34.5" customHeight="1">
      <c r="A1898" s="4">
        <v>1896</v>
      </c>
      <c r="B1898" s="4" t="str">
        <f>"36962022012422133310558"</f>
        <v>36962022012422133310558</v>
      </c>
      <c r="C1898" s="4" t="str">
        <f>"叶秀焕"</f>
        <v>叶秀焕</v>
      </c>
      <c r="D1898" s="4"/>
    </row>
    <row r="1899" spans="1:4" s="1" customFormat="1" ht="34.5" customHeight="1">
      <c r="A1899" s="4">
        <v>1897</v>
      </c>
      <c r="B1899" s="4" t="str">
        <f>"36962022012422250910580"</f>
        <v>36962022012422250910580</v>
      </c>
      <c r="C1899" s="4" t="str">
        <f>"朱锐"</f>
        <v>朱锐</v>
      </c>
      <c r="D1899" s="4"/>
    </row>
    <row r="1900" spans="1:4" s="1" customFormat="1" ht="34.5" customHeight="1">
      <c r="A1900" s="4">
        <v>1898</v>
      </c>
      <c r="B1900" s="4" t="str">
        <f>"36962022012422321910596"</f>
        <v>36962022012422321910596</v>
      </c>
      <c r="C1900" s="4" t="str">
        <f>"邢增国"</f>
        <v>邢增国</v>
      </c>
      <c r="D1900" s="4"/>
    </row>
    <row r="1901" spans="1:4" s="1" customFormat="1" ht="34.5" customHeight="1">
      <c r="A1901" s="4">
        <v>1899</v>
      </c>
      <c r="B1901" s="4" t="str">
        <f>"36962022012422352210602"</f>
        <v>36962022012422352210602</v>
      </c>
      <c r="C1901" s="4" t="str">
        <f>"王海燕"</f>
        <v>王海燕</v>
      </c>
      <c r="D1901" s="4"/>
    </row>
    <row r="1902" spans="1:4" s="1" customFormat="1" ht="34.5" customHeight="1">
      <c r="A1902" s="4">
        <v>1900</v>
      </c>
      <c r="B1902" s="4" t="str">
        <f>"36962022012422374010607"</f>
        <v>36962022012422374010607</v>
      </c>
      <c r="C1902" s="4" t="str">
        <f>"吴梅霜"</f>
        <v>吴梅霜</v>
      </c>
      <c r="D1902" s="4"/>
    </row>
    <row r="1903" spans="1:4" s="1" customFormat="1" ht="34.5" customHeight="1">
      <c r="A1903" s="4">
        <v>1901</v>
      </c>
      <c r="B1903" s="4" t="str">
        <f>"36962022012422414810609"</f>
        <v>36962022012422414810609</v>
      </c>
      <c r="C1903" s="4" t="str">
        <f>"羊汉英"</f>
        <v>羊汉英</v>
      </c>
      <c r="D1903" s="4"/>
    </row>
    <row r="1904" spans="1:4" s="1" customFormat="1" ht="34.5" customHeight="1">
      <c r="A1904" s="4">
        <v>1902</v>
      </c>
      <c r="B1904" s="4" t="str">
        <f>"36962022012422483610622"</f>
        <v>36962022012422483610622</v>
      </c>
      <c r="C1904" s="4" t="str">
        <f>"吉书泰"</f>
        <v>吉书泰</v>
      </c>
      <c r="D1904" s="4"/>
    </row>
    <row r="1905" spans="1:4" s="1" customFormat="1" ht="34.5" customHeight="1">
      <c r="A1905" s="4">
        <v>1903</v>
      </c>
      <c r="B1905" s="4" t="str">
        <f>"36962022012423021110640"</f>
        <v>36962022012423021110640</v>
      </c>
      <c r="C1905" s="4" t="str">
        <f>"郭教斌"</f>
        <v>郭教斌</v>
      </c>
      <c r="D1905" s="4"/>
    </row>
    <row r="1906" spans="1:4" s="1" customFormat="1" ht="34.5" customHeight="1">
      <c r="A1906" s="4">
        <v>1904</v>
      </c>
      <c r="B1906" s="4" t="str">
        <f>"36962022012423283610665"</f>
        <v>36962022012423283610665</v>
      </c>
      <c r="C1906" s="4" t="str">
        <f>"王春强"</f>
        <v>王春强</v>
      </c>
      <c r="D1906" s="4"/>
    </row>
    <row r="1907" spans="1:4" s="1" customFormat="1" ht="34.5" customHeight="1">
      <c r="A1907" s="4">
        <v>1905</v>
      </c>
      <c r="B1907" s="4" t="str">
        <f>"36962022012423325210670"</f>
        <v>36962022012423325210670</v>
      </c>
      <c r="C1907" s="4" t="str">
        <f>"彭夏芳"</f>
        <v>彭夏芳</v>
      </c>
      <c r="D1907" s="4"/>
    </row>
    <row r="1908" spans="1:4" s="1" customFormat="1" ht="34.5" customHeight="1">
      <c r="A1908" s="4">
        <v>1906</v>
      </c>
      <c r="B1908" s="4" t="str">
        <f>"36962022012423455010677"</f>
        <v>36962022012423455010677</v>
      </c>
      <c r="C1908" s="4" t="str">
        <f>"陈安习"</f>
        <v>陈安习</v>
      </c>
      <c r="D1908" s="4"/>
    </row>
    <row r="1909" spans="1:4" s="1" customFormat="1" ht="34.5" customHeight="1">
      <c r="A1909" s="4">
        <v>1907</v>
      </c>
      <c r="B1909" s="4" t="str">
        <f>"36962022012423502010678"</f>
        <v>36962022012423502010678</v>
      </c>
      <c r="C1909" s="4" t="str">
        <f>"邢潇文"</f>
        <v>邢潇文</v>
      </c>
      <c r="D1909" s="4"/>
    </row>
    <row r="1910" spans="1:4" s="1" customFormat="1" ht="34.5" customHeight="1">
      <c r="A1910" s="4">
        <v>1908</v>
      </c>
      <c r="B1910" s="4" t="str">
        <f>"36962022012500004710682"</f>
        <v>36962022012500004710682</v>
      </c>
      <c r="C1910" s="4" t="str">
        <f>"林衍晶"</f>
        <v>林衍晶</v>
      </c>
      <c r="D1910" s="4"/>
    </row>
    <row r="1911" spans="1:4" s="1" customFormat="1" ht="34.5" customHeight="1">
      <c r="A1911" s="4">
        <v>1909</v>
      </c>
      <c r="B1911" s="4" t="str">
        <f>"36962022012500373210700"</f>
        <v>36962022012500373210700</v>
      </c>
      <c r="C1911" s="4" t="str">
        <f>"王小妹"</f>
        <v>王小妹</v>
      </c>
      <c r="D1911" s="4"/>
    </row>
    <row r="1912" spans="1:4" s="1" customFormat="1" ht="34.5" customHeight="1">
      <c r="A1912" s="4">
        <v>1910</v>
      </c>
      <c r="B1912" s="4" t="str">
        <f>"36962022012500420810702"</f>
        <v>36962022012500420810702</v>
      </c>
      <c r="C1912" s="4" t="str">
        <f>"黎国翰"</f>
        <v>黎国翰</v>
      </c>
      <c r="D1912" s="4"/>
    </row>
    <row r="1913" spans="1:4" s="1" customFormat="1" ht="34.5" customHeight="1">
      <c r="A1913" s="4">
        <v>1911</v>
      </c>
      <c r="B1913" s="4" t="str">
        <f>"36962022012500440310704"</f>
        <v>36962022012500440310704</v>
      </c>
      <c r="C1913" s="4" t="str">
        <f>"蔡灌清"</f>
        <v>蔡灌清</v>
      </c>
      <c r="D1913" s="4"/>
    </row>
    <row r="1914" spans="1:4" s="1" customFormat="1" ht="34.5" customHeight="1">
      <c r="A1914" s="4">
        <v>1912</v>
      </c>
      <c r="B1914" s="4" t="str">
        <f>"36962022012500540210706"</f>
        <v>36962022012500540210706</v>
      </c>
      <c r="C1914" s="4" t="str">
        <f>"梁昌俊"</f>
        <v>梁昌俊</v>
      </c>
      <c r="D1914" s="4"/>
    </row>
    <row r="1915" spans="1:4" s="1" customFormat="1" ht="34.5" customHeight="1">
      <c r="A1915" s="4">
        <v>1913</v>
      </c>
      <c r="B1915" s="4" t="str">
        <f>"36962022012501323210714"</f>
        <v>36962022012501323210714</v>
      </c>
      <c r="C1915" s="4" t="str">
        <f>"张天耀"</f>
        <v>张天耀</v>
      </c>
      <c r="D1915" s="4"/>
    </row>
    <row r="1916" spans="1:4" s="1" customFormat="1" ht="34.5" customHeight="1">
      <c r="A1916" s="4">
        <v>1914</v>
      </c>
      <c r="B1916" s="4" t="str">
        <f>"36962022012508142810751"</f>
        <v>36962022012508142810751</v>
      </c>
      <c r="C1916" s="4" t="str">
        <f>"李发焕"</f>
        <v>李发焕</v>
      </c>
      <c r="D1916" s="4"/>
    </row>
    <row r="1917" spans="1:4" s="1" customFormat="1" ht="34.5" customHeight="1">
      <c r="A1917" s="4">
        <v>1915</v>
      </c>
      <c r="B1917" s="4" t="str">
        <f>"36962022012508200610756"</f>
        <v>36962022012508200610756</v>
      </c>
      <c r="C1917" s="4" t="str">
        <f>"蒋涛"</f>
        <v>蒋涛</v>
      </c>
      <c r="D1917" s="4"/>
    </row>
    <row r="1918" spans="1:4" s="1" customFormat="1" ht="34.5" customHeight="1">
      <c r="A1918" s="4">
        <v>1916</v>
      </c>
      <c r="B1918" s="4" t="str">
        <f>"36962022012508203210759"</f>
        <v>36962022012508203210759</v>
      </c>
      <c r="C1918" s="4" t="str">
        <f>"王江山"</f>
        <v>王江山</v>
      </c>
      <c r="D1918" s="4"/>
    </row>
    <row r="1919" spans="1:4" s="1" customFormat="1" ht="34.5" customHeight="1">
      <c r="A1919" s="4">
        <v>1917</v>
      </c>
      <c r="B1919" s="4" t="str">
        <f>"36962022012508231110764"</f>
        <v>36962022012508231110764</v>
      </c>
      <c r="C1919" s="4" t="str">
        <f>"唐锦林"</f>
        <v>唐锦林</v>
      </c>
      <c r="D1919" s="4"/>
    </row>
    <row r="1920" spans="1:4" s="1" customFormat="1" ht="34.5" customHeight="1">
      <c r="A1920" s="4">
        <v>1918</v>
      </c>
      <c r="B1920" s="4" t="str">
        <f>"36962022012508260410768"</f>
        <v>36962022012508260410768</v>
      </c>
      <c r="C1920" s="4" t="str">
        <f>"罗志保"</f>
        <v>罗志保</v>
      </c>
      <c r="D1920" s="4"/>
    </row>
    <row r="1921" spans="1:4" s="1" customFormat="1" ht="34.5" customHeight="1">
      <c r="A1921" s="4">
        <v>1919</v>
      </c>
      <c r="B1921" s="4" t="str">
        <f>"36962022012508295810772"</f>
        <v>36962022012508295810772</v>
      </c>
      <c r="C1921" s="4" t="str">
        <f>"王朗"</f>
        <v>王朗</v>
      </c>
      <c r="D1921" s="4"/>
    </row>
    <row r="1922" spans="1:4" s="1" customFormat="1" ht="34.5" customHeight="1">
      <c r="A1922" s="4">
        <v>1920</v>
      </c>
      <c r="B1922" s="4" t="str">
        <f>"36962022012508331210774"</f>
        <v>36962022012508331210774</v>
      </c>
      <c r="C1922" s="4" t="str">
        <f>"王宽瑾"</f>
        <v>王宽瑾</v>
      </c>
      <c r="D1922" s="4"/>
    </row>
    <row r="1923" spans="1:4" s="1" customFormat="1" ht="34.5" customHeight="1">
      <c r="A1923" s="4">
        <v>1921</v>
      </c>
      <c r="B1923" s="4" t="str">
        <f>"36962022012508432610786"</f>
        <v>36962022012508432610786</v>
      </c>
      <c r="C1923" s="4" t="str">
        <f>"郭时滔"</f>
        <v>郭时滔</v>
      </c>
      <c r="D1923" s="4"/>
    </row>
    <row r="1924" spans="1:4" s="1" customFormat="1" ht="34.5" customHeight="1">
      <c r="A1924" s="4">
        <v>1922</v>
      </c>
      <c r="B1924" s="4" t="str">
        <f>"36962022012508530310808"</f>
        <v>36962022012508530310808</v>
      </c>
      <c r="C1924" s="4" t="str">
        <f>"夏彩云"</f>
        <v>夏彩云</v>
      </c>
      <c r="D1924" s="4"/>
    </row>
    <row r="1925" spans="1:4" s="1" customFormat="1" ht="34.5" customHeight="1">
      <c r="A1925" s="4">
        <v>1923</v>
      </c>
      <c r="B1925" s="4" t="str">
        <f>"36962022012508544510814"</f>
        <v>36962022012508544510814</v>
      </c>
      <c r="C1925" s="4" t="str">
        <f>"钟毅"</f>
        <v>钟毅</v>
      </c>
      <c r="D1925" s="4"/>
    </row>
    <row r="1926" spans="1:4" s="1" customFormat="1" ht="34.5" customHeight="1">
      <c r="A1926" s="4">
        <v>1924</v>
      </c>
      <c r="B1926" s="4" t="str">
        <f>"36962022012508572710824"</f>
        <v>36962022012508572710824</v>
      </c>
      <c r="C1926" s="4" t="str">
        <f>"李基鹏"</f>
        <v>李基鹏</v>
      </c>
      <c r="D1926" s="4"/>
    </row>
    <row r="1927" spans="1:4" s="1" customFormat="1" ht="34.5" customHeight="1">
      <c r="A1927" s="4">
        <v>1925</v>
      </c>
      <c r="B1927" s="4" t="str">
        <f>"36962022012508573610825"</f>
        <v>36962022012508573610825</v>
      </c>
      <c r="C1927" s="4" t="str">
        <f>"郑羽斌"</f>
        <v>郑羽斌</v>
      </c>
      <c r="D1927" s="4"/>
    </row>
    <row r="1928" spans="1:4" s="1" customFormat="1" ht="34.5" customHeight="1">
      <c r="A1928" s="4">
        <v>1926</v>
      </c>
      <c r="B1928" s="4" t="str">
        <f>"36962022012509010610835"</f>
        <v>36962022012509010610835</v>
      </c>
      <c r="C1928" s="4" t="str">
        <f>"彭宗森"</f>
        <v>彭宗森</v>
      </c>
      <c r="D1928" s="4"/>
    </row>
    <row r="1929" spans="1:4" s="1" customFormat="1" ht="34.5" customHeight="1">
      <c r="A1929" s="4">
        <v>1927</v>
      </c>
      <c r="B1929" s="4" t="str">
        <f>"36962022012509021910838"</f>
        <v>36962022012509021910838</v>
      </c>
      <c r="C1929" s="4" t="str">
        <f>"符洪扬"</f>
        <v>符洪扬</v>
      </c>
      <c r="D1929" s="4"/>
    </row>
    <row r="1930" spans="1:4" s="1" customFormat="1" ht="34.5" customHeight="1">
      <c r="A1930" s="4">
        <v>1928</v>
      </c>
      <c r="B1930" s="4" t="str">
        <f>"36962022012509034310843"</f>
        <v>36962022012509034310843</v>
      </c>
      <c r="C1930" s="4" t="str">
        <f>"蒋振廷"</f>
        <v>蒋振廷</v>
      </c>
      <c r="D1930" s="4"/>
    </row>
    <row r="1931" spans="1:4" s="1" customFormat="1" ht="34.5" customHeight="1">
      <c r="A1931" s="4">
        <v>1929</v>
      </c>
      <c r="B1931" s="4" t="str">
        <f>"36962022012509035410845"</f>
        <v>36962022012509035410845</v>
      </c>
      <c r="C1931" s="4" t="str">
        <f>"陈森"</f>
        <v>陈森</v>
      </c>
      <c r="D1931" s="4"/>
    </row>
    <row r="1932" spans="1:4" s="1" customFormat="1" ht="34.5" customHeight="1">
      <c r="A1932" s="4">
        <v>1930</v>
      </c>
      <c r="B1932" s="4" t="str">
        <f>"36962022012509093810859"</f>
        <v>36962022012509093810859</v>
      </c>
      <c r="C1932" s="4" t="str">
        <f>"林先达"</f>
        <v>林先达</v>
      </c>
      <c r="D1932" s="4"/>
    </row>
    <row r="1933" spans="1:4" s="1" customFormat="1" ht="34.5" customHeight="1">
      <c r="A1933" s="4">
        <v>1931</v>
      </c>
      <c r="B1933" s="4" t="str">
        <f>"36962022012509095310860"</f>
        <v>36962022012509095310860</v>
      </c>
      <c r="C1933" s="4" t="str">
        <f>"许苑星"</f>
        <v>许苑星</v>
      </c>
      <c r="D1933" s="4"/>
    </row>
    <row r="1934" spans="1:4" s="1" customFormat="1" ht="34.5" customHeight="1">
      <c r="A1934" s="4">
        <v>1932</v>
      </c>
      <c r="B1934" s="4" t="str">
        <f>"36962022012509151310873"</f>
        <v>36962022012509151310873</v>
      </c>
      <c r="C1934" s="4" t="str">
        <f>"潘在梧"</f>
        <v>潘在梧</v>
      </c>
      <c r="D1934" s="4"/>
    </row>
    <row r="1935" spans="1:4" s="1" customFormat="1" ht="34.5" customHeight="1">
      <c r="A1935" s="4">
        <v>1933</v>
      </c>
      <c r="B1935" s="4" t="str">
        <f>"36962022012509175510881"</f>
        <v>36962022012509175510881</v>
      </c>
      <c r="C1935" s="4" t="str">
        <f>"张娜"</f>
        <v>张娜</v>
      </c>
      <c r="D1935" s="4"/>
    </row>
    <row r="1936" spans="1:4" s="1" customFormat="1" ht="34.5" customHeight="1">
      <c r="A1936" s="4">
        <v>1934</v>
      </c>
      <c r="B1936" s="4" t="str">
        <f>"36962022012509175910883"</f>
        <v>36962022012509175910883</v>
      </c>
      <c r="C1936" s="4" t="str">
        <f>"林道强"</f>
        <v>林道强</v>
      </c>
      <c r="D1936" s="4"/>
    </row>
    <row r="1937" spans="1:4" s="1" customFormat="1" ht="34.5" customHeight="1">
      <c r="A1937" s="4">
        <v>1935</v>
      </c>
      <c r="B1937" s="4" t="str">
        <f>"36962022012509321010919"</f>
        <v>36962022012509321010919</v>
      </c>
      <c r="C1937" s="4" t="str">
        <f>"李夏精"</f>
        <v>李夏精</v>
      </c>
      <c r="D1937" s="4"/>
    </row>
    <row r="1938" spans="1:4" s="1" customFormat="1" ht="34.5" customHeight="1">
      <c r="A1938" s="4">
        <v>1936</v>
      </c>
      <c r="B1938" s="4" t="str">
        <f>"36962022012509322410921"</f>
        <v>36962022012509322410921</v>
      </c>
      <c r="C1938" s="4" t="str">
        <f>"王彩欣"</f>
        <v>王彩欣</v>
      </c>
      <c r="D1938" s="4"/>
    </row>
    <row r="1939" spans="1:4" s="1" customFormat="1" ht="34.5" customHeight="1">
      <c r="A1939" s="4">
        <v>1937</v>
      </c>
      <c r="B1939" s="4" t="str">
        <f>"36962022012509381010937"</f>
        <v>36962022012509381010937</v>
      </c>
      <c r="C1939" s="4" t="str">
        <f>"王琦"</f>
        <v>王琦</v>
      </c>
      <c r="D1939" s="4"/>
    </row>
    <row r="1940" spans="1:4" s="1" customFormat="1" ht="34.5" customHeight="1">
      <c r="A1940" s="4">
        <v>1938</v>
      </c>
      <c r="B1940" s="4" t="str">
        <f>"36962022012509383610939"</f>
        <v>36962022012509383610939</v>
      </c>
      <c r="C1940" s="4" t="str">
        <f>"陈垂川"</f>
        <v>陈垂川</v>
      </c>
      <c r="D1940" s="4"/>
    </row>
    <row r="1941" spans="1:4" s="1" customFormat="1" ht="34.5" customHeight="1">
      <c r="A1941" s="4">
        <v>1939</v>
      </c>
      <c r="B1941" s="4" t="str">
        <f>"36962022012509402810945"</f>
        <v>36962022012509402810945</v>
      </c>
      <c r="C1941" s="4" t="str">
        <f>"王小倩"</f>
        <v>王小倩</v>
      </c>
      <c r="D1941" s="4"/>
    </row>
    <row r="1942" spans="1:4" s="1" customFormat="1" ht="34.5" customHeight="1">
      <c r="A1942" s="4">
        <v>1940</v>
      </c>
      <c r="B1942" s="4" t="str">
        <f>"36962022012509433310950"</f>
        <v>36962022012509433310950</v>
      </c>
      <c r="C1942" s="4" t="str">
        <f>"石熙熙"</f>
        <v>石熙熙</v>
      </c>
      <c r="D1942" s="4"/>
    </row>
    <row r="1943" spans="1:4" s="1" customFormat="1" ht="34.5" customHeight="1">
      <c r="A1943" s="4">
        <v>1941</v>
      </c>
      <c r="B1943" s="4" t="str">
        <f>"36962022012509433510951"</f>
        <v>36962022012509433510951</v>
      </c>
      <c r="C1943" s="4" t="str">
        <f>"赖义永"</f>
        <v>赖义永</v>
      </c>
      <c r="D1943" s="4"/>
    </row>
    <row r="1944" spans="1:4" s="1" customFormat="1" ht="34.5" customHeight="1">
      <c r="A1944" s="4">
        <v>1942</v>
      </c>
      <c r="B1944" s="4" t="str">
        <f>"36962022012509470810962"</f>
        <v>36962022012509470810962</v>
      </c>
      <c r="C1944" s="4" t="str">
        <f>"冯玉柳"</f>
        <v>冯玉柳</v>
      </c>
      <c r="D1944" s="4"/>
    </row>
    <row r="1945" spans="1:4" s="1" customFormat="1" ht="34.5" customHeight="1">
      <c r="A1945" s="4">
        <v>1943</v>
      </c>
      <c r="B1945" s="4" t="str">
        <f>"36962022012509481110965"</f>
        <v>36962022012509481110965</v>
      </c>
      <c r="C1945" s="4" t="str">
        <f>"李暄"</f>
        <v>李暄</v>
      </c>
      <c r="D1945" s="4"/>
    </row>
    <row r="1946" spans="1:4" s="1" customFormat="1" ht="34.5" customHeight="1">
      <c r="A1946" s="4">
        <v>1944</v>
      </c>
      <c r="B1946" s="4" t="str">
        <f>"36962022012509500410974"</f>
        <v>36962022012509500410974</v>
      </c>
      <c r="C1946" s="4" t="str">
        <f>"李梅"</f>
        <v>李梅</v>
      </c>
      <c r="D1946" s="4"/>
    </row>
    <row r="1947" spans="1:4" s="1" customFormat="1" ht="34.5" customHeight="1">
      <c r="A1947" s="4">
        <v>1945</v>
      </c>
      <c r="B1947" s="4" t="str">
        <f>"36962022012509523610983"</f>
        <v>36962022012509523610983</v>
      </c>
      <c r="C1947" s="4" t="str">
        <f>"李全"</f>
        <v>李全</v>
      </c>
      <c r="D1947" s="4"/>
    </row>
    <row r="1948" spans="1:4" s="1" customFormat="1" ht="34.5" customHeight="1">
      <c r="A1948" s="4">
        <v>1946</v>
      </c>
      <c r="B1948" s="4" t="str">
        <f>"36962022012509540410991"</f>
        <v>36962022012509540410991</v>
      </c>
      <c r="C1948" s="4" t="str">
        <f>"梁子鹏"</f>
        <v>梁子鹏</v>
      </c>
      <c r="D1948" s="4"/>
    </row>
    <row r="1949" spans="1:4" s="1" customFormat="1" ht="34.5" customHeight="1">
      <c r="A1949" s="4">
        <v>1947</v>
      </c>
      <c r="B1949" s="4" t="str">
        <f>"36962022012509573410996"</f>
        <v>36962022012509573410996</v>
      </c>
      <c r="C1949" s="4" t="str">
        <f>"刘圣启"</f>
        <v>刘圣启</v>
      </c>
      <c r="D1949" s="4"/>
    </row>
    <row r="1950" spans="1:4" s="1" customFormat="1" ht="34.5" customHeight="1">
      <c r="A1950" s="4">
        <v>1948</v>
      </c>
      <c r="B1950" s="4" t="str">
        <f>"36962022012509575210998"</f>
        <v>36962022012509575210998</v>
      </c>
      <c r="C1950" s="4" t="str">
        <f>"周文聪"</f>
        <v>周文聪</v>
      </c>
      <c r="D1950" s="4"/>
    </row>
    <row r="1951" spans="1:4" s="1" customFormat="1" ht="34.5" customHeight="1">
      <c r="A1951" s="4">
        <v>1949</v>
      </c>
      <c r="B1951" s="4" t="str">
        <f>"36962022012509593411001"</f>
        <v>36962022012509593411001</v>
      </c>
      <c r="C1951" s="4" t="str">
        <f>"符芳义"</f>
        <v>符芳义</v>
      </c>
      <c r="D1951" s="4"/>
    </row>
    <row r="1952" spans="1:4" s="1" customFormat="1" ht="34.5" customHeight="1">
      <c r="A1952" s="4">
        <v>1950</v>
      </c>
      <c r="B1952" s="4" t="str">
        <f>"36962022012510020811011"</f>
        <v>36962022012510020811011</v>
      </c>
      <c r="C1952" s="4" t="str">
        <f>"符惠珠"</f>
        <v>符惠珠</v>
      </c>
      <c r="D1952" s="4"/>
    </row>
    <row r="1953" spans="1:4" s="1" customFormat="1" ht="34.5" customHeight="1">
      <c r="A1953" s="4">
        <v>1951</v>
      </c>
      <c r="B1953" s="4" t="str">
        <f>"36962022012510072211025"</f>
        <v>36962022012510072211025</v>
      </c>
      <c r="C1953" s="4" t="str">
        <f>"陈太鹏"</f>
        <v>陈太鹏</v>
      </c>
      <c r="D1953" s="4"/>
    </row>
    <row r="1954" spans="1:4" s="1" customFormat="1" ht="34.5" customHeight="1">
      <c r="A1954" s="4">
        <v>1952</v>
      </c>
      <c r="B1954" s="4" t="str">
        <f>"36962022012510155211054"</f>
        <v>36962022012510155211054</v>
      </c>
      <c r="C1954" s="4" t="str">
        <f>"吴强"</f>
        <v>吴强</v>
      </c>
      <c r="D1954" s="4"/>
    </row>
    <row r="1955" spans="1:4" s="1" customFormat="1" ht="34.5" customHeight="1">
      <c r="A1955" s="4">
        <v>1953</v>
      </c>
      <c r="B1955" s="4" t="str">
        <f>"36962022012510163811055"</f>
        <v>36962022012510163811055</v>
      </c>
      <c r="C1955" s="4" t="str">
        <f>"羊振杰"</f>
        <v>羊振杰</v>
      </c>
      <c r="D1955" s="4"/>
    </row>
    <row r="1956" spans="1:4" s="1" customFormat="1" ht="34.5" customHeight="1">
      <c r="A1956" s="4">
        <v>1954</v>
      </c>
      <c r="B1956" s="4" t="str">
        <f>"36962022012510174911060"</f>
        <v>36962022012510174911060</v>
      </c>
      <c r="C1956" s="4" t="str">
        <f>"王翠灵"</f>
        <v>王翠灵</v>
      </c>
      <c r="D1956" s="4"/>
    </row>
    <row r="1957" spans="1:4" s="1" customFormat="1" ht="34.5" customHeight="1">
      <c r="A1957" s="4">
        <v>1955</v>
      </c>
      <c r="B1957" s="4" t="str">
        <f>"36962022012510223011080"</f>
        <v>36962022012510223011080</v>
      </c>
      <c r="C1957" s="4" t="str">
        <f>"郑佳佳"</f>
        <v>郑佳佳</v>
      </c>
      <c r="D1957" s="4"/>
    </row>
    <row r="1958" spans="1:4" s="1" customFormat="1" ht="34.5" customHeight="1">
      <c r="A1958" s="4">
        <v>1956</v>
      </c>
      <c r="B1958" s="4" t="str">
        <f>"36962022012510270011094"</f>
        <v>36962022012510270011094</v>
      </c>
      <c r="C1958" s="4" t="str">
        <f>"冯在任"</f>
        <v>冯在任</v>
      </c>
      <c r="D1958" s="4"/>
    </row>
    <row r="1959" spans="1:4" s="1" customFormat="1" ht="34.5" customHeight="1">
      <c r="A1959" s="4">
        <v>1957</v>
      </c>
      <c r="B1959" s="4" t="str">
        <f>"36962022012510280911097"</f>
        <v>36962022012510280911097</v>
      </c>
      <c r="C1959" s="4" t="str">
        <f>"王亮"</f>
        <v>王亮</v>
      </c>
      <c r="D1959" s="4"/>
    </row>
    <row r="1960" spans="1:4" s="1" customFormat="1" ht="34.5" customHeight="1">
      <c r="A1960" s="4">
        <v>1958</v>
      </c>
      <c r="B1960" s="4" t="str">
        <f>"36962022012510333211112"</f>
        <v>36962022012510333211112</v>
      </c>
      <c r="C1960" s="4" t="str">
        <f>"李育娟"</f>
        <v>李育娟</v>
      </c>
      <c r="D1960" s="4"/>
    </row>
    <row r="1961" spans="1:4" s="1" customFormat="1" ht="34.5" customHeight="1">
      <c r="A1961" s="4">
        <v>1959</v>
      </c>
      <c r="B1961" s="4" t="str">
        <f>"36962022012510353111123"</f>
        <v>36962022012510353111123</v>
      </c>
      <c r="C1961" s="4" t="str">
        <f>"梁广诚"</f>
        <v>梁广诚</v>
      </c>
      <c r="D1961" s="4"/>
    </row>
    <row r="1962" spans="1:4" s="1" customFormat="1" ht="34.5" customHeight="1">
      <c r="A1962" s="4">
        <v>1960</v>
      </c>
      <c r="B1962" s="4" t="str">
        <f>"36962022012510364311129"</f>
        <v>36962022012510364311129</v>
      </c>
      <c r="C1962" s="4" t="str">
        <f>"黄书静"</f>
        <v>黄书静</v>
      </c>
      <c r="D1962" s="4"/>
    </row>
    <row r="1963" spans="1:4" s="1" customFormat="1" ht="34.5" customHeight="1">
      <c r="A1963" s="4">
        <v>1961</v>
      </c>
      <c r="B1963" s="4" t="str">
        <f>"36962022012510391311135"</f>
        <v>36962022012510391311135</v>
      </c>
      <c r="C1963" s="4" t="str">
        <f>"李小青"</f>
        <v>李小青</v>
      </c>
      <c r="D1963" s="4"/>
    </row>
    <row r="1964" spans="1:4" s="1" customFormat="1" ht="34.5" customHeight="1">
      <c r="A1964" s="4">
        <v>1962</v>
      </c>
      <c r="B1964" s="4" t="str">
        <f>"36962022012510392311137"</f>
        <v>36962022012510392311137</v>
      </c>
      <c r="C1964" s="4" t="str">
        <f>"黄碧甜"</f>
        <v>黄碧甜</v>
      </c>
      <c r="D1964" s="4"/>
    </row>
    <row r="1965" spans="1:4" s="1" customFormat="1" ht="34.5" customHeight="1">
      <c r="A1965" s="4">
        <v>1963</v>
      </c>
      <c r="B1965" s="4" t="str">
        <f>"36962022012510430011149"</f>
        <v>36962022012510430011149</v>
      </c>
      <c r="C1965" s="4" t="str">
        <f>"吴含秀"</f>
        <v>吴含秀</v>
      </c>
      <c r="D1965" s="4"/>
    </row>
    <row r="1966" spans="1:4" s="1" customFormat="1" ht="34.5" customHeight="1">
      <c r="A1966" s="4">
        <v>1964</v>
      </c>
      <c r="B1966" s="4" t="str">
        <f>"36962022012510455611155"</f>
        <v>36962022012510455611155</v>
      </c>
      <c r="C1966" s="4" t="str">
        <f>"吴云丹"</f>
        <v>吴云丹</v>
      </c>
      <c r="D1966" s="4"/>
    </row>
    <row r="1967" spans="1:4" s="1" customFormat="1" ht="34.5" customHeight="1">
      <c r="A1967" s="4">
        <v>1965</v>
      </c>
      <c r="B1967" s="4" t="str">
        <f>"36962022012510462311158"</f>
        <v>36962022012510462311158</v>
      </c>
      <c r="C1967" s="4" t="str">
        <f>"高小珺"</f>
        <v>高小珺</v>
      </c>
      <c r="D1967" s="4"/>
    </row>
    <row r="1968" spans="1:4" s="1" customFormat="1" ht="34.5" customHeight="1">
      <c r="A1968" s="4">
        <v>1966</v>
      </c>
      <c r="B1968" s="4" t="str">
        <f>"36962022012510533511174"</f>
        <v>36962022012510533511174</v>
      </c>
      <c r="C1968" s="4" t="str">
        <f>"竺秋明"</f>
        <v>竺秋明</v>
      </c>
      <c r="D1968" s="4"/>
    </row>
    <row r="1969" spans="1:4" s="1" customFormat="1" ht="34.5" customHeight="1">
      <c r="A1969" s="4">
        <v>1967</v>
      </c>
      <c r="B1969" s="4" t="str">
        <f>"36962022012510543311176"</f>
        <v>36962022012510543311176</v>
      </c>
      <c r="C1969" s="4" t="str">
        <f>"冯霜"</f>
        <v>冯霜</v>
      </c>
      <c r="D1969" s="4"/>
    </row>
    <row r="1970" spans="1:4" s="1" customFormat="1" ht="34.5" customHeight="1">
      <c r="A1970" s="4">
        <v>1968</v>
      </c>
      <c r="B1970" s="4" t="str">
        <f>"36962022012510551011180"</f>
        <v>36962022012510551011180</v>
      </c>
      <c r="C1970" s="4" t="str">
        <f>"李晓晶"</f>
        <v>李晓晶</v>
      </c>
      <c r="D1970" s="4"/>
    </row>
    <row r="1971" spans="1:4" s="1" customFormat="1" ht="34.5" customHeight="1">
      <c r="A1971" s="4">
        <v>1969</v>
      </c>
      <c r="B1971" s="4" t="str">
        <f>"36962022012510560811183"</f>
        <v>36962022012510560811183</v>
      </c>
      <c r="C1971" s="4" t="str">
        <f>"唐俊苑"</f>
        <v>唐俊苑</v>
      </c>
      <c r="D1971" s="4"/>
    </row>
    <row r="1972" spans="1:4" s="1" customFormat="1" ht="34.5" customHeight="1">
      <c r="A1972" s="4">
        <v>1970</v>
      </c>
      <c r="B1972" s="4" t="str">
        <f>"36962022012510561811184"</f>
        <v>36962022012510561811184</v>
      </c>
      <c r="C1972" s="4" t="str">
        <f>"罗倩"</f>
        <v>罗倩</v>
      </c>
      <c r="D1972" s="4"/>
    </row>
    <row r="1973" spans="1:4" s="1" customFormat="1" ht="34.5" customHeight="1">
      <c r="A1973" s="4">
        <v>1971</v>
      </c>
      <c r="B1973" s="4" t="str">
        <f>"36962022012510573111192"</f>
        <v>36962022012510573111192</v>
      </c>
      <c r="C1973" s="4" t="str">
        <f>"陈月玲"</f>
        <v>陈月玲</v>
      </c>
      <c r="D1973" s="4"/>
    </row>
    <row r="1974" spans="1:4" s="1" customFormat="1" ht="34.5" customHeight="1">
      <c r="A1974" s="4">
        <v>1972</v>
      </c>
      <c r="B1974" s="4" t="str">
        <f>"36962022012510580911196"</f>
        <v>36962022012510580911196</v>
      </c>
      <c r="C1974" s="4" t="str">
        <f>"刘晶晶"</f>
        <v>刘晶晶</v>
      </c>
      <c r="D1974" s="4"/>
    </row>
    <row r="1975" spans="1:4" s="1" customFormat="1" ht="34.5" customHeight="1">
      <c r="A1975" s="4">
        <v>1973</v>
      </c>
      <c r="B1975" s="4" t="str">
        <f>"36962022012510583811199"</f>
        <v>36962022012510583811199</v>
      </c>
      <c r="C1975" s="4" t="str">
        <f>"吴万惠"</f>
        <v>吴万惠</v>
      </c>
      <c r="D1975" s="4"/>
    </row>
    <row r="1976" spans="1:4" s="1" customFormat="1" ht="34.5" customHeight="1">
      <c r="A1976" s="4">
        <v>1974</v>
      </c>
      <c r="B1976" s="4" t="str">
        <f>"36962022012511025811216"</f>
        <v>36962022012511025811216</v>
      </c>
      <c r="C1976" s="4" t="str">
        <f>"覃松"</f>
        <v>覃松</v>
      </c>
      <c r="D1976" s="4"/>
    </row>
    <row r="1977" spans="1:4" s="1" customFormat="1" ht="34.5" customHeight="1">
      <c r="A1977" s="4">
        <v>1975</v>
      </c>
      <c r="B1977" s="4" t="str">
        <f>"36962022012511065811227"</f>
        <v>36962022012511065811227</v>
      </c>
      <c r="C1977" s="4" t="str">
        <f>"黎永树"</f>
        <v>黎永树</v>
      </c>
      <c r="D1977" s="4"/>
    </row>
    <row r="1978" spans="1:4" s="1" customFormat="1" ht="34.5" customHeight="1">
      <c r="A1978" s="4">
        <v>1976</v>
      </c>
      <c r="B1978" s="4" t="str">
        <f>"36962022012511070411228"</f>
        <v>36962022012511070411228</v>
      </c>
      <c r="C1978" s="4" t="str">
        <f>"孙娴"</f>
        <v>孙娴</v>
      </c>
      <c r="D1978" s="4"/>
    </row>
    <row r="1979" spans="1:4" s="1" customFormat="1" ht="34.5" customHeight="1">
      <c r="A1979" s="4">
        <v>1977</v>
      </c>
      <c r="B1979" s="4" t="str">
        <f>"36962022012511091211234"</f>
        <v>36962022012511091211234</v>
      </c>
      <c r="C1979" s="4" t="str">
        <f>"高瑜壮"</f>
        <v>高瑜壮</v>
      </c>
      <c r="D1979" s="4"/>
    </row>
    <row r="1980" spans="1:4" s="1" customFormat="1" ht="34.5" customHeight="1">
      <c r="A1980" s="4">
        <v>1978</v>
      </c>
      <c r="B1980" s="4" t="str">
        <f>"36962022012511170511253"</f>
        <v>36962022012511170511253</v>
      </c>
      <c r="C1980" s="4" t="str">
        <f>"曾欣怡"</f>
        <v>曾欣怡</v>
      </c>
      <c r="D1980" s="4"/>
    </row>
    <row r="1981" spans="1:4" s="1" customFormat="1" ht="34.5" customHeight="1">
      <c r="A1981" s="4">
        <v>1979</v>
      </c>
      <c r="B1981" s="4" t="str">
        <f>"36962022012511190511258"</f>
        <v>36962022012511190511258</v>
      </c>
      <c r="C1981" s="4" t="str">
        <f>"骆美明"</f>
        <v>骆美明</v>
      </c>
      <c r="D1981" s="4"/>
    </row>
    <row r="1982" spans="1:4" s="1" customFormat="1" ht="34.5" customHeight="1">
      <c r="A1982" s="4">
        <v>1980</v>
      </c>
      <c r="B1982" s="4" t="str">
        <f>"36962022012511195811261"</f>
        <v>36962022012511195811261</v>
      </c>
      <c r="C1982" s="4" t="str">
        <f>"李鸿基"</f>
        <v>李鸿基</v>
      </c>
      <c r="D1982" s="4"/>
    </row>
    <row r="1983" spans="1:4" s="1" customFormat="1" ht="34.5" customHeight="1">
      <c r="A1983" s="4">
        <v>1981</v>
      </c>
      <c r="B1983" s="4" t="str">
        <f>"36962022012511205411264"</f>
        <v>36962022012511205411264</v>
      </c>
      <c r="C1983" s="4" t="str">
        <f>"刘伟强"</f>
        <v>刘伟强</v>
      </c>
      <c r="D1983" s="4"/>
    </row>
    <row r="1984" spans="1:4" s="1" customFormat="1" ht="34.5" customHeight="1">
      <c r="A1984" s="4">
        <v>1982</v>
      </c>
      <c r="B1984" s="4" t="str">
        <f>"36962022012511291711281"</f>
        <v>36962022012511291711281</v>
      </c>
      <c r="C1984" s="4" t="str">
        <f>"何定恒"</f>
        <v>何定恒</v>
      </c>
      <c r="D1984" s="4"/>
    </row>
    <row r="1985" spans="1:4" s="1" customFormat="1" ht="34.5" customHeight="1">
      <c r="A1985" s="4">
        <v>1983</v>
      </c>
      <c r="B1985" s="4" t="str">
        <f>"36962022012511352311293"</f>
        <v>36962022012511352311293</v>
      </c>
      <c r="C1985" s="4" t="str">
        <f>"黄前奔"</f>
        <v>黄前奔</v>
      </c>
      <c r="D1985" s="4"/>
    </row>
    <row r="1986" spans="1:4" s="1" customFormat="1" ht="34.5" customHeight="1">
      <c r="A1986" s="4">
        <v>1984</v>
      </c>
      <c r="B1986" s="4" t="str">
        <f>"36962022012511361811294"</f>
        <v>36962022012511361811294</v>
      </c>
      <c r="C1986" s="4" t="str">
        <f>"吴晓晶"</f>
        <v>吴晓晶</v>
      </c>
      <c r="D1986" s="4"/>
    </row>
    <row r="1987" spans="1:4" s="1" customFormat="1" ht="34.5" customHeight="1">
      <c r="A1987" s="4">
        <v>1985</v>
      </c>
      <c r="B1987" s="4" t="str">
        <f>"36962022012511362011295"</f>
        <v>36962022012511362011295</v>
      </c>
      <c r="C1987" s="4" t="str">
        <f>"宋晓晓"</f>
        <v>宋晓晓</v>
      </c>
      <c r="D1987" s="4"/>
    </row>
    <row r="1988" spans="1:4" s="1" customFormat="1" ht="34.5" customHeight="1">
      <c r="A1988" s="4">
        <v>1986</v>
      </c>
      <c r="B1988" s="4" t="str">
        <f>"36962022012511372211298"</f>
        <v>36962022012511372211298</v>
      </c>
      <c r="C1988" s="4" t="str">
        <f>"邢增煜"</f>
        <v>邢增煜</v>
      </c>
      <c r="D1988" s="4"/>
    </row>
    <row r="1989" spans="1:4" s="1" customFormat="1" ht="34.5" customHeight="1">
      <c r="A1989" s="4">
        <v>1987</v>
      </c>
      <c r="B1989" s="4" t="str">
        <f>"36962022012511435011308"</f>
        <v>36962022012511435011308</v>
      </c>
      <c r="C1989" s="4" t="str">
        <f>"谢立"</f>
        <v>谢立</v>
      </c>
      <c r="D1989" s="4"/>
    </row>
    <row r="1990" spans="1:4" s="1" customFormat="1" ht="34.5" customHeight="1">
      <c r="A1990" s="4">
        <v>1988</v>
      </c>
      <c r="B1990" s="4" t="str">
        <f>"36962022012511442411311"</f>
        <v>36962022012511442411311</v>
      </c>
      <c r="C1990" s="4" t="str">
        <f>"陈冲"</f>
        <v>陈冲</v>
      </c>
      <c r="D1990" s="4"/>
    </row>
    <row r="1991" spans="1:4" s="1" customFormat="1" ht="34.5" customHeight="1">
      <c r="A1991" s="4">
        <v>1989</v>
      </c>
      <c r="B1991" s="4" t="str">
        <f>"36962022012511474811320"</f>
        <v>36962022012511474811320</v>
      </c>
      <c r="C1991" s="4" t="str">
        <f>"符大鹏"</f>
        <v>符大鹏</v>
      </c>
      <c r="D1991" s="4"/>
    </row>
    <row r="1992" spans="1:4" s="1" customFormat="1" ht="34.5" customHeight="1">
      <c r="A1992" s="4">
        <v>1990</v>
      </c>
      <c r="B1992" s="4" t="str">
        <f>"36962022012511542811339"</f>
        <v>36962022012511542811339</v>
      </c>
      <c r="C1992" s="4" t="str">
        <f>"陈太携"</f>
        <v>陈太携</v>
      </c>
      <c r="D1992" s="4"/>
    </row>
    <row r="1993" spans="1:4" s="1" customFormat="1" ht="34.5" customHeight="1">
      <c r="A1993" s="4">
        <v>1991</v>
      </c>
      <c r="B1993" s="4" t="str">
        <f>"36962022012511555611343"</f>
        <v>36962022012511555611343</v>
      </c>
      <c r="C1993" s="4" t="str">
        <f>"王堂学"</f>
        <v>王堂学</v>
      </c>
      <c r="D1993" s="4"/>
    </row>
    <row r="1994" spans="1:4" s="1" customFormat="1" ht="34.5" customHeight="1">
      <c r="A1994" s="4">
        <v>1992</v>
      </c>
      <c r="B1994" s="4" t="str">
        <f>"36962022012511560511344"</f>
        <v>36962022012511560511344</v>
      </c>
      <c r="C1994" s="4" t="str">
        <f>"雷金"</f>
        <v>雷金</v>
      </c>
      <c r="D1994" s="4"/>
    </row>
    <row r="1995" spans="1:4" s="1" customFormat="1" ht="34.5" customHeight="1">
      <c r="A1995" s="4">
        <v>1993</v>
      </c>
      <c r="B1995" s="4" t="str">
        <f>"36962022012512031311358"</f>
        <v>36962022012512031311358</v>
      </c>
      <c r="C1995" s="4" t="str">
        <f>"严国旺"</f>
        <v>严国旺</v>
      </c>
      <c r="D1995" s="4"/>
    </row>
    <row r="1996" spans="1:4" s="1" customFormat="1" ht="34.5" customHeight="1">
      <c r="A1996" s="4">
        <v>1994</v>
      </c>
      <c r="B1996" s="4" t="str">
        <f>"36962022012512193811383"</f>
        <v>36962022012512193811383</v>
      </c>
      <c r="C1996" s="4" t="str">
        <f>"杨程琮"</f>
        <v>杨程琮</v>
      </c>
      <c r="D1996" s="4"/>
    </row>
    <row r="1997" spans="1:4" s="1" customFormat="1" ht="34.5" customHeight="1">
      <c r="A1997" s="4">
        <v>1995</v>
      </c>
      <c r="B1997" s="4" t="str">
        <f>"36962022012512215511389"</f>
        <v>36962022012512215511389</v>
      </c>
      <c r="C1997" s="4" t="str">
        <f>"胡伊珊"</f>
        <v>胡伊珊</v>
      </c>
      <c r="D1997" s="4"/>
    </row>
    <row r="1998" spans="1:4" s="1" customFormat="1" ht="34.5" customHeight="1">
      <c r="A1998" s="4">
        <v>1996</v>
      </c>
      <c r="B1998" s="4" t="str">
        <f>"36962022012512321311407"</f>
        <v>36962022012512321311407</v>
      </c>
      <c r="C1998" s="4" t="str">
        <f>"王哲"</f>
        <v>王哲</v>
      </c>
      <c r="D1998" s="4"/>
    </row>
    <row r="1999" spans="1:4" s="1" customFormat="1" ht="34.5" customHeight="1">
      <c r="A1999" s="4">
        <v>1997</v>
      </c>
      <c r="B1999" s="4" t="str">
        <f>"36962022012512330911409"</f>
        <v>36962022012512330911409</v>
      </c>
      <c r="C1999" s="4" t="str">
        <f>"陈昊"</f>
        <v>陈昊</v>
      </c>
      <c r="D1999" s="4"/>
    </row>
    <row r="2000" spans="1:4" s="1" customFormat="1" ht="34.5" customHeight="1">
      <c r="A2000" s="4">
        <v>1998</v>
      </c>
      <c r="B2000" s="4" t="str">
        <f>"36962022012512354111414"</f>
        <v>36962022012512354111414</v>
      </c>
      <c r="C2000" s="4" t="str">
        <f>"李子韬"</f>
        <v>李子韬</v>
      </c>
      <c r="D2000" s="4"/>
    </row>
    <row r="2001" spans="1:4" s="1" customFormat="1" ht="34.5" customHeight="1">
      <c r="A2001" s="4">
        <v>1999</v>
      </c>
      <c r="B2001" s="4" t="str">
        <f>"36962022012512381111423"</f>
        <v>36962022012512381111423</v>
      </c>
      <c r="C2001" s="4" t="str">
        <f>"刘凤"</f>
        <v>刘凤</v>
      </c>
      <c r="D2001" s="4"/>
    </row>
    <row r="2002" spans="1:4" s="1" customFormat="1" ht="34.5" customHeight="1">
      <c r="A2002" s="4">
        <v>2000</v>
      </c>
      <c r="B2002" s="4" t="str">
        <f>"36962022012512391511429"</f>
        <v>36962022012512391511429</v>
      </c>
      <c r="C2002" s="4" t="str">
        <f>"陈素影"</f>
        <v>陈素影</v>
      </c>
      <c r="D2002" s="4"/>
    </row>
    <row r="2003" spans="1:4" s="1" customFormat="1" ht="34.5" customHeight="1">
      <c r="A2003" s="4">
        <v>2001</v>
      </c>
      <c r="B2003" s="4" t="str">
        <f>"36962022012512411011435"</f>
        <v>36962022012512411011435</v>
      </c>
      <c r="C2003" s="4" t="str">
        <f>"符伟"</f>
        <v>符伟</v>
      </c>
      <c r="D2003" s="4"/>
    </row>
    <row r="2004" spans="1:4" s="1" customFormat="1" ht="34.5" customHeight="1">
      <c r="A2004" s="4">
        <v>2002</v>
      </c>
      <c r="B2004" s="4" t="str">
        <f>"36962022012512471211450"</f>
        <v>36962022012512471211450</v>
      </c>
      <c r="C2004" s="4" t="str">
        <f>"符莉英"</f>
        <v>符莉英</v>
      </c>
      <c r="D2004" s="4"/>
    </row>
    <row r="2005" spans="1:4" s="1" customFormat="1" ht="34.5" customHeight="1">
      <c r="A2005" s="4">
        <v>2003</v>
      </c>
      <c r="B2005" s="4" t="str">
        <f>"36962022012513001011483"</f>
        <v>36962022012513001011483</v>
      </c>
      <c r="C2005" s="4" t="str">
        <f>"刘满意"</f>
        <v>刘满意</v>
      </c>
      <c r="D2005" s="4"/>
    </row>
    <row r="2006" spans="1:4" s="1" customFormat="1" ht="34.5" customHeight="1">
      <c r="A2006" s="4">
        <v>2004</v>
      </c>
      <c r="B2006" s="4" t="str">
        <f>"36962022012513093211500"</f>
        <v>36962022012513093211500</v>
      </c>
      <c r="C2006" s="4" t="str">
        <f>"阮业锦"</f>
        <v>阮业锦</v>
      </c>
      <c r="D2006" s="4"/>
    </row>
    <row r="2007" spans="1:4" s="1" customFormat="1" ht="34.5" customHeight="1">
      <c r="A2007" s="4">
        <v>2005</v>
      </c>
      <c r="B2007" s="4" t="str">
        <f>"36962022012513210611523"</f>
        <v>36962022012513210611523</v>
      </c>
      <c r="C2007" s="4" t="str">
        <f>"林秀丽"</f>
        <v>林秀丽</v>
      </c>
      <c r="D2007" s="4"/>
    </row>
    <row r="2008" spans="1:4" s="1" customFormat="1" ht="34.5" customHeight="1">
      <c r="A2008" s="4">
        <v>2006</v>
      </c>
      <c r="B2008" s="4" t="str">
        <f>"36962022012513500311565"</f>
        <v>36962022012513500311565</v>
      </c>
      <c r="C2008" s="4" t="str">
        <f>"王有伦"</f>
        <v>王有伦</v>
      </c>
      <c r="D2008" s="4"/>
    </row>
    <row r="2009" spans="1:4" s="1" customFormat="1" ht="34.5" customHeight="1">
      <c r="A2009" s="4">
        <v>2007</v>
      </c>
      <c r="B2009" s="4" t="str">
        <f>"36962022012513544311573"</f>
        <v>36962022012513544311573</v>
      </c>
      <c r="C2009" s="4" t="str">
        <f>"符玉灵"</f>
        <v>符玉灵</v>
      </c>
      <c r="D2009" s="4"/>
    </row>
    <row r="2010" spans="1:4" s="1" customFormat="1" ht="34.5" customHeight="1">
      <c r="A2010" s="4">
        <v>2008</v>
      </c>
      <c r="B2010" s="4" t="str">
        <f>"36962022012513555111575"</f>
        <v>36962022012513555111575</v>
      </c>
      <c r="C2010" s="4" t="str">
        <f>"王胜"</f>
        <v>王胜</v>
      </c>
      <c r="D2010" s="4"/>
    </row>
    <row r="2011" spans="1:4" s="1" customFormat="1" ht="34.5" customHeight="1">
      <c r="A2011" s="4">
        <v>2009</v>
      </c>
      <c r="B2011" s="4" t="str">
        <f>"36962022012514094111601"</f>
        <v>36962022012514094111601</v>
      </c>
      <c r="C2011" s="4" t="str">
        <f>"王伟绩"</f>
        <v>王伟绩</v>
      </c>
      <c r="D2011" s="4"/>
    </row>
    <row r="2012" spans="1:4" s="1" customFormat="1" ht="34.5" customHeight="1">
      <c r="A2012" s="4">
        <v>2010</v>
      </c>
      <c r="B2012" s="4" t="str">
        <f>"36962022012514100311603"</f>
        <v>36962022012514100311603</v>
      </c>
      <c r="C2012" s="4" t="str">
        <f>"陈梅颜"</f>
        <v>陈梅颜</v>
      </c>
      <c r="D2012" s="4"/>
    </row>
    <row r="2013" spans="1:4" s="1" customFormat="1" ht="34.5" customHeight="1">
      <c r="A2013" s="4">
        <v>2011</v>
      </c>
      <c r="B2013" s="4" t="str">
        <f>"36962022012514140911613"</f>
        <v>36962022012514140911613</v>
      </c>
      <c r="C2013" s="4" t="str">
        <f>"王丹"</f>
        <v>王丹</v>
      </c>
      <c r="D2013" s="4"/>
    </row>
    <row r="2014" spans="1:4" s="1" customFormat="1" ht="34.5" customHeight="1">
      <c r="A2014" s="4">
        <v>2012</v>
      </c>
      <c r="B2014" s="4" t="str">
        <f>"36962022012514332111650"</f>
        <v>36962022012514332111650</v>
      </c>
      <c r="C2014" s="4" t="str">
        <f>"吴晓娜"</f>
        <v>吴晓娜</v>
      </c>
      <c r="D2014" s="4"/>
    </row>
    <row r="2015" spans="1:4" s="1" customFormat="1" ht="34.5" customHeight="1">
      <c r="A2015" s="4">
        <v>2013</v>
      </c>
      <c r="B2015" s="4" t="str">
        <f>"36962022012514353611652"</f>
        <v>36962022012514353611652</v>
      </c>
      <c r="C2015" s="4" t="str">
        <f>"杨泽磊"</f>
        <v>杨泽磊</v>
      </c>
      <c r="D2015" s="4"/>
    </row>
    <row r="2016" spans="1:4" s="1" customFormat="1" ht="34.5" customHeight="1">
      <c r="A2016" s="4">
        <v>2014</v>
      </c>
      <c r="B2016" s="4" t="str">
        <f>"36962022012514380611657"</f>
        <v>36962022012514380611657</v>
      </c>
      <c r="C2016" s="4" t="str">
        <f>"卢惠波"</f>
        <v>卢惠波</v>
      </c>
      <c r="D2016" s="4"/>
    </row>
    <row r="2017" spans="1:4" s="1" customFormat="1" ht="34.5" customHeight="1">
      <c r="A2017" s="4">
        <v>2015</v>
      </c>
      <c r="B2017" s="4" t="str">
        <f>"36962022012514382311660"</f>
        <v>36962022012514382311660</v>
      </c>
      <c r="C2017" s="4" t="str">
        <f>"胡小琪"</f>
        <v>胡小琪</v>
      </c>
      <c r="D2017" s="4"/>
    </row>
    <row r="2018" spans="1:4" s="1" customFormat="1" ht="34.5" customHeight="1">
      <c r="A2018" s="4">
        <v>2016</v>
      </c>
      <c r="B2018" s="4" t="str">
        <f>"36962022012514430111670"</f>
        <v>36962022012514430111670</v>
      </c>
      <c r="C2018" s="4" t="str">
        <f>"吉慧华"</f>
        <v>吉慧华</v>
      </c>
      <c r="D2018" s="4"/>
    </row>
    <row r="2019" spans="1:4" s="1" customFormat="1" ht="34.5" customHeight="1">
      <c r="A2019" s="4">
        <v>2017</v>
      </c>
      <c r="B2019" s="4" t="str">
        <f>"36962022012514510311690"</f>
        <v>36962022012514510311690</v>
      </c>
      <c r="C2019" s="4" t="str">
        <f>"丁慧兰"</f>
        <v>丁慧兰</v>
      </c>
      <c r="D2019" s="4"/>
    </row>
    <row r="2020" spans="1:4" s="1" customFormat="1" ht="34.5" customHeight="1">
      <c r="A2020" s="4">
        <v>2018</v>
      </c>
      <c r="B2020" s="4" t="str">
        <f>"36962022012514521211694"</f>
        <v>36962022012514521211694</v>
      </c>
      <c r="C2020" s="4" t="str">
        <f>"钟孝敬"</f>
        <v>钟孝敬</v>
      </c>
      <c r="D2020" s="4"/>
    </row>
    <row r="2021" spans="1:4" s="1" customFormat="1" ht="34.5" customHeight="1">
      <c r="A2021" s="4">
        <v>2019</v>
      </c>
      <c r="B2021" s="4" t="str">
        <f>"36962022012514574511708"</f>
        <v>36962022012514574511708</v>
      </c>
      <c r="C2021" s="4" t="str">
        <f>"王婷"</f>
        <v>王婷</v>
      </c>
      <c r="D2021" s="4"/>
    </row>
    <row r="2022" spans="1:4" s="1" customFormat="1" ht="34.5" customHeight="1">
      <c r="A2022" s="4">
        <v>2020</v>
      </c>
      <c r="B2022" s="4" t="str">
        <f>"36962022012514582811711"</f>
        <v>36962022012514582811711</v>
      </c>
      <c r="C2022" s="4" t="str">
        <f>"王祚龙"</f>
        <v>王祚龙</v>
      </c>
      <c r="D2022" s="4"/>
    </row>
    <row r="2023" spans="1:4" s="1" customFormat="1" ht="34.5" customHeight="1">
      <c r="A2023" s="4">
        <v>2021</v>
      </c>
      <c r="B2023" s="4" t="str">
        <f>"36962022012515013311717"</f>
        <v>36962022012515013311717</v>
      </c>
      <c r="C2023" s="4" t="str">
        <f>"朱琳"</f>
        <v>朱琳</v>
      </c>
      <c r="D2023" s="4"/>
    </row>
    <row r="2024" spans="1:4" s="1" customFormat="1" ht="34.5" customHeight="1">
      <c r="A2024" s="4">
        <v>2022</v>
      </c>
      <c r="B2024" s="4" t="str">
        <f>"36962022012515015211720"</f>
        <v>36962022012515015211720</v>
      </c>
      <c r="C2024" s="4" t="str">
        <f>"黄秋珏"</f>
        <v>黄秋珏</v>
      </c>
      <c r="D2024" s="4"/>
    </row>
    <row r="2025" spans="1:4" s="1" customFormat="1" ht="34.5" customHeight="1">
      <c r="A2025" s="4">
        <v>2023</v>
      </c>
      <c r="B2025" s="4" t="str">
        <f>"36962022012515033611725"</f>
        <v>36962022012515033611725</v>
      </c>
      <c r="C2025" s="4" t="str">
        <f>"王才进"</f>
        <v>王才进</v>
      </c>
      <c r="D2025" s="4"/>
    </row>
    <row r="2026" spans="1:4" s="1" customFormat="1" ht="34.5" customHeight="1">
      <c r="A2026" s="4">
        <v>2024</v>
      </c>
      <c r="B2026" s="4" t="str">
        <f>"36962022012515074211741"</f>
        <v>36962022012515074211741</v>
      </c>
      <c r="C2026" s="4" t="str">
        <f>"何丽红"</f>
        <v>何丽红</v>
      </c>
      <c r="D2026" s="4"/>
    </row>
    <row r="2027" spans="1:4" s="1" customFormat="1" ht="34.5" customHeight="1">
      <c r="A2027" s="4">
        <v>2025</v>
      </c>
      <c r="B2027" s="4" t="str">
        <f>"36962022012515085711747"</f>
        <v>36962022012515085711747</v>
      </c>
      <c r="C2027" s="4" t="str">
        <f>"许声伦"</f>
        <v>许声伦</v>
      </c>
      <c r="D2027" s="4"/>
    </row>
    <row r="2028" spans="1:4" s="1" customFormat="1" ht="34.5" customHeight="1">
      <c r="A2028" s="4">
        <v>2026</v>
      </c>
      <c r="B2028" s="4" t="str">
        <f>"36962022012515124811757"</f>
        <v>36962022012515124811757</v>
      </c>
      <c r="C2028" s="4" t="str">
        <f>"李汶"</f>
        <v>李汶</v>
      </c>
      <c r="D2028" s="4"/>
    </row>
    <row r="2029" spans="1:4" s="1" customFormat="1" ht="34.5" customHeight="1">
      <c r="A2029" s="4">
        <v>2027</v>
      </c>
      <c r="B2029" s="4" t="str">
        <f>"36962022012515143711763"</f>
        <v>36962022012515143711763</v>
      </c>
      <c r="C2029" s="4" t="str">
        <f>"符小姗"</f>
        <v>符小姗</v>
      </c>
      <c r="D2029" s="4"/>
    </row>
    <row r="2030" spans="1:4" s="1" customFormat="1" ht="34.5" customHeight="1">
      <c r="A2030" s="4">
        <v>2028</v>
      </c>
      <c r="B2030" s="4" t="str">
        <f>"36962022012515170811766"</f>
        <v>36962022012515170811766</v>
      </c>
      <c r="C2030" s="4" t="str">
        <f>"符苑菲"</f>
        <v>符苑菲</v>
      </c>
      <c r="D2030" s="4"/>
    </row>
    <row r="2031" spans="1:4" s="1" customFormat="1" ht="34.5" customHeight="1">
      <c r="A2031" s="4">
        <v>2029</v>
      </c>
      <c r="B2031" s="4" t="str">
        <f>"36962022012515204311771"</f>
        <v>36962022012515204311771</v>
      </c>
      <c r="C2031" s="4" t="str">
        <f>"王群驹"</f>
        <v>王群驹</v>
      </c>
      <c r="D2031" s="4"/>
    </row>
    <row r="2032" spans="1:4" s="1" customFormat="1" ht="34.5" customHeight="1">
      <c r="A2032" s="4">
        <v>2030</v>
      </c>
      <c r="B2032" s="4" t="str">
        <f>"36962022012515215911775"</f>
        <v>36962022012515215911775</v>
      </c>
      <c r="C2032" s="4" t="str">
        <f>"黎世承"</f>
        <v>黎世承</v>
      </c>
      <c r="D2032" s="4"/>
    </row>
    <row r="2033" spans="1:4" s="1" customFormat="1" ht="34.5" customHeight="1">
      <c r="A2033" s="4">
        <v>2031</v>
      </c>
      <c r="B2033" s="4" t="str">
        <f>"36962022012515232511777"</f>
        <v>36962022012515232511777</v>
      </c>
      <c r="C2033" s="4" t="str">
        <f>"陈朝艳"</f>
        <v>陈朝艳</v>
      </c>
      <c r="D2033" s="4"/>
    </row>
    <row r="2034" spans="1:4" s="1" customFormat="1" ht="34.5" customHeight="1">
      <c r="A2034" s="4">
        <v>2032</v>
      </c>
      <c r="B2034" s="4" t="str">
        <f>"36962022012515274011787"</f>
        <v>36962022012515274011787</v>
      </c>
      <c r="C2034" s="4" t="str">
        <f>"王槐婷"</f>
        <v>王槐婷</v>
      </c>
      <c r="D2034" s="4"/>
    </row>
    <row r="2035" spans="1:4" s="1" customFormat="1" ht="34.5" customHeight="1">
      <c r="A2035" s="4">
        <v>2033</v>
      </c>
      <c r="B2035" s="4" t="str">
        <f>"36962022012515313211798"</f>
        <v>36962022012515313211798</v>
      </c>
      <c r="C2035" s="4" t="str">
        <f>"周才雄"</f>
        <v>周才雄</v>
      </c>
      <c r="D2035" s="4"/>
    </row>
    <row r="2036" spans="1:4" s="1" customFormat="1" ht="34.5" customHeight="1">
      <c r="A2036" s="4">
        <v>2034</v>
      </c>
      <c r="B2036" s="4" t="str">
        <f>"36962022012515325011801"</f>
        <v>36962022012515325011801</v>
      </c>
      <c r="C2036" s="4" t="str">
        <f>"潘辅赞"</f>
        <v>潘辅赞</v>
      </c>
      <c r="D2036" s="4"/>
    </row>
    <row r="2037" spans="1:4" s="1" customFormat="1" ht="34.5" customHeight="1">
      <c r="A2037" s="4">
        <v>2035</v>
      </c>
      <c r="B2037" s="4" t="str">
        <f>"36962022012515332911804"</f>
        <v>36962022012515332911804</v>
      </c>
      <c r="C2037" s="4" t="str">
        <f>"朱嘉嘉"</f>
        <v>朱嘉嘉</v>
      </c>
      <c r="D2037" s="4"/>
    </row>
    <row r="2038" spans="1:4" s="1" customFormat="1" ht="34.5" customHeight="1">
      <c r="A2038" s="4">
        <v>2036</v>
      </c>
      <c r="B2038" s="4" t="str">
        <f>"36962022012515402711828"</f>
        <v>36962022012515402711828</v>
      </c>
      <c r="C2038" s="4" t="str">
        <f>"符婧柔"</f>
        <v>符婧柔</v>
      </c>
      <c r="D2038" s="4"/>
    </row>
    <row r="2039" spans="1:4" s="1" customFormat="1" ht="34.5" customHeight="1">
      <c r="A2039" s="4">
        <v>2037</v>
      </c>
      <c r="B2039" s="4" t="str">
        <f>"36962022012515414911834"</f>
        <v>36962022012515414911834</v>
      </c>
      <c r="C2039" s="4" t="str">
        <f>"王昌婷"</f>
        <v>王昌婷</v>
      </c>
      <c r="D2039" s="4"/>
    </row>
    <row r="2040" spans="1:4" s="1" customFormat="1" ht="34.5" customHeight="1">
      <c r="A2040" s="4">
        <v>2038</v>
      </c>
      <c r="B2040" s="4" t="str">
        <f>"36962022012515463011843"</f>
        <v>36962022012515463011843</v>
      </c>
      <c r="C2040" s="4" t="str">
        <f>"刘富宝"</f>
        <v>刘富宝</v>
      </c>
      <c r="D2040" s="4"/>
    </row>
    <row r="2041" spans="1:4" s="1" customFormat="1" ht="34.5" customHeight="1">
      <c r="A2041" s="4">
        <v>2039</v>
      </c>
      <c r="B2041" s="4" t="str">
        <f>"36962022012515492111852"</f>
        <v>36962022012515492111852</v>
      </c>
      <c r="C2041" s="4" t="str">
        <f>"黄淑源"</f>
        <v>黄淑源</v>
      </c>
      <c r="D2041" s="4"/>
    </row>
    <row r="2042" spans="1:4" s="1" customFormat="1" ht="34.5" customHeight="1">
      <c r="A2042" s="4">
        <v>2040</v>
      </c>
      <c r="B2042" s="4" t="str">
        <f>"36962022012515492611853"</f>
        <v>36962022012515492611853</v>
      </c>
      <c r="C2042" s="4" t="str">
        <f>"冯桃"</f>
        <v>冯桃</v>
      </c>
      <c r="D2042" s="4"/>
    </row>
    <row r="2043" spans="1:4" s="1" customFormat="1" ht="34.5" customHeight="1">
      <c r="A2043" s="4">
        <v>2041</v>
      </c>
      <c r="B2043" s="4" t="str">
        <f>"36962022012515514111860"</f>
        <v>36962022012515514111860</v>
      </c>
      <c r="C2043" s="4" t="str">
        <f>"胡霞"</f>
        <v>胡霞</v>
      </c>
      <c r="D2043" s="4"/>
    </row>
    <row r="2044" spans="1:4" s="1" customFormat="1" ht="34.5" customHeight="1">
      <c r="A2044" s="4">
        <v>2042</v>
      </c>
      <c r="B2044" s="4" t="str">
        <f>"36962022012515541911870"</f>
        <v>36962022012515541911870</v>
      </c>
      <c r="C2044" s="4" t="str">
        <f>"王文跃"</f>
        <v>王文跃</v>
      </c>
      <c r="D2044" s="4"/>
    </row>
    <row r="2045" spans="1:4" s="1" customFormat="1" ht="34.5" customHeight="1">
      <c r="A2045" s="4">
        <v>2043</v>
      </c>
      <c r="B2045" s="4" t="str">
        <f>"36962022012515584211884"</f>
        <v>36962022012515584211884</v>
      </c>
      <c r="C2045" s="4" t="str">
        <f>"王国华"</f>
        <v>王国华</v>
      </c>
      <c r="D2045" s="4"/>
    </row>
    <row r="2046" spans="1:4" s="1" customFormat="1" ht="34.5" customHeight="1">
      <c r="A2046" s="4">
        <v>2044</v>
      </c>
      <c r="B2046" s="4" t="str">
        <f>"36962022012516001311890"</f>
        <v>36962022012516001311890</v>
      </c>
      <c r="C2046" s="4" t="str">
        <f>"符方彬"</f>
        <v>符方彬</v>
      </c>
      <c r="D2046" s="4"/>
    </row>
    <row r="2047" spans="1:4" s="1" customFormat="1" ht="34.5" customHeight="1">
      <c r="A2047" s="4">
        <v>2045</v>
      </c>
      <c r="B2047" s="4" t="str">
        <f>"36962022012516070211910"</f>
        <v>36962022012516070211910</v>
      </c>
      <c r="C2047" s="4" t="str">
        <f>"何明"</f>
        <v>何明</v>
      </c>
      <c r="D2047" s="4"/>
    </row>
    <row r="2048" spans="1:4" s="1" customFormat="1" ht="34.5" customHeight="1">
      <c r="A2048" s="4">
        <v>2046</v>
      </c>
      <c r="B2048" s="4" t="str">
        <f>"36962022012516215511948"</f>
        <v>36962022012516215511948</v>
      </c>
      <c r="C2048" s="4" t="str">
        <f>"文崖新"</f>
        <v>文崖新</v>
      </c>
      <c r="D2048" s="4"/>
    </row>
    <row r="2049" spans="1:4" s="1" customFormat="1" ht="34.5" customHeight="1">
      <c r="A2049" s="4">
        <v>2047</v>
      </c>
      <c r="B2049" s="4" t="str">
        <f>"36962022012516221011949"</f>
        <v>36962022012516221011949</v>
      </c>
      <c r="C2049" s="4" t="str">
        <f>"符冬婷"</f>
        <v>符冬婷</v>
      </c>
      <c r="D2049" s="4"/>
    </row>
    <row r="2050" spans="1:4" s="1" customFormat="1" ht="34.5" customHeight="1">
      <c r="A2050" s="4">
        <v>2048</v>
      </c>
      <c r="B2050" s="4" t="str">
        <f>"36962022012516224211950"</f>
        <v>36962022012516224211950</v>
      </c>
      <c r="C2050" s="4" t="str">
        <f>"陈泊汕"</f>
        <v>陈泊汕</v>
      </c>
      <c r="D2050" s="4"/>
    </row>
    <row r="2051" spans="1:4" s="1" customFormat="1" ht="34.5" customHeight="1">
      <c r="A2051" s="4">
        <v>2049</v>
      </c>
      <c r="B2051" s="4" t="str">
        <f>"36962022012516260911959"</f>
        <v>36962022012516260911959</v>
      </c>
      <c r="C2051" s="4" t="str">
        <f>"周奠恩"</f>
        <v>周奠恩</v>
      </c>
      <c r="D2051" s="4"/>
    </row>
    <row r="2052" spans="1:4" s="1" customFormat="1" ht="34.5" customHeight="1">
      <c r="A2052" s="4">
        <v>2050</v>
      </c>
      <c r="B2052" s="4" t="str">
        <f>"36962022012516294811965"</f>
        <v>36962022012516294811965</v>
      </c>
      <c r="C2052" s="4" t="str">
        <f>"蔡亲达"</f>
        <v>蔡亲达</v>
      </c>
      <c r="D2052" s="4"/>
    </row>
    <row r="2053" spans="1:4" s="1" customFormat="1" ht="34.5" customHeight="1">
      <c r="A2053" s="4">
        <v>2051</v>
      </c>
      <c r="B2053" s="4" t="str">
        <f>"36962022012516315711969"</f>
        <v>36962022012516315711969</v>
      </c>
      <c r="C2053" s="4" t="str">
        <f>"李振强"</f>
        <v>李振强</v>
      </c>
      <c r="D2053" s="4"/>
    </row>
    <row r="2054" spans="1:4" s="1" customFormat="1" ht="34.5" customHeight="1">
      <c r="A2054" s="4">
        <v>2052</v>
      </c>
      <c r="B2054" s="4" t="str">
        <f>"36962022012516364611983"</f>
        <v>36962022012516364611983</v>
      </c>
      <c r="C2054" s="4" t="str">
        <f>"陈玺任"</f>
        <v>陈玺任</v>
      </c>
      <c r="D2054" s="4"/>
    </row>
    <row r="2055" spans="1:4" s="1" customFormat="1" ht="34.5" customHeight="1">
      <c r="A2055" s="4">
        <v>2053</v>
      </c>
      <c r="B2055" s="4" t="str">
        <f>"36962022012516443012003"</f>
        <v>36962022012516443012003</v>
      </c>
      <c r="C2055" s="4" t="str">
        <f>"王宇"</f>
        <v>王宇</v>
      </c>
      <c r="D2055" s="4"/>
    </row>
    <row r="2056" spans="1:4" s="1" customFormat="1" ht="34.5" customHeight="1">
      <c r="A2056" s="4">
        <v>2054</v>
      </c>
      <c r="B2056" s="4" t="str">
        <f>"36962022012516453812008"</f>
        <v>36962022012516453812008</v>
      </c>
      <c r="C2056" s="4" t="str">
        <f>"蔡楚婷"</f>
        <v>蔡楚婷</v>
      </c>
      <c r="D2056" s="4"/>
    </row>
    <row r="2057" spans="1:4" s="1" customFormat="1" ht="34.5" customHeight="1">
      <c r="A2057" s="4">
        <v>2055</v>
      </c>
      <c r="B2057" s="4" t="str">
        <f>"36962022012516472412015"</f>
        <v>36962022012516472412015</v>
      </c>
      <c r="C2057" s="4" t="str">
        <f>"韦垚磊"</f>
        <v>韦垚磊</v>
      </c>
      <c r="D2057" s="4"/>
    </row>
    <row r="2058" spans="1:4" s="1" customFormat="1" ht="34.5" customHeight="1">
      <c r="A2058" s="4">
        <v>2056</v>
      </c>
      <c r="B2058" s="4" t="str">
        <f>"36962022012516565612039"</f>
        <v>36962022012516565612039</v>
      </c>
      <c r="C2058" s="4" t="str">
        <f>"郭智伟"</f>
        <v>郭智伟</v>
      </c>
      <c r="D2058" s="4"/>
    </row>
    <row r="2059" spans="1:4" s="1" customFormat="1" ht="34.5" customHeight="1">
      <c r="A2059" s="4">
        <v>2057</v>
      </c>
      <c r="B2059" s="4" t="str">
        <f>"36962022012517024412050"</f>
        <v>36962022012517024412050</v>
      </c>
      <c r="C2059" s="4" t="str">
        <f>"王传皓"</f>
        <v>王传皓</v>
      </c>
      <c r="D2059" s="4"/>
    </row>
    <row r="2060" spans="1:4" s="1" customFormat="1" ht="34.5" customHeight="1">
      <c r="A2060" s="4">
        <v>2058</v>
      </c>
      <c r="B2060" s="4" t="str">
        <f>"36962022012517062012055"</f>
        <v>36962022012517062012055</v>
      </c>
      <c r="C2060" s="4" t="str">
        <f>"王小林"</f>
        <v>王小林</v>
      </c>
      <c r="D2060" s="4"/>
    </row>
    <row r="2061" spans="1:4" s="1" customFormat="1" ht="34.5" customHeight="1">
      <c r="A2061" s="4">
        <v>2059</v>
      </c>
      <c r="B2061" s="4" t="str">
        <f>"36962022012517065912057"</f>
        <v>36962022012517065912057</v>
      </c>
      <c r="C2061" s="4" t="str">
        <f>"李少东"</f>
        <v>李少东</v>
      </c>
      <c r="D2061" s="4"/>
    </row>
    <row r="2062" spans="1:4" s="1" customFormat="1" ht="34.5" customHeight="1">
      <c r="A2062" s="4">
        <v>2060</v>
      </c>
      <c r="B2062" s="4" t="str">
        <f>"36962022012517080012061"</f>
        <v>36962022012517080012061</v>
      </c>
      <c r="C2062" s="4" t="str">
        <f>"郭卫兵"</f>
        <v>郭卫兵</v>
      </c>
      <c r="D2062" s="4"/>
    </row>
    <row r="2063" spans="1:4" s="1" customFormat="1" ht="34.5" customHeight="1">
      <c r="A2063" s="4">
        <v>2061</v>
      </c>
      <c r="B2063" s="4" t="str">
        <f>"36962022012517105712067"</f>
        <v>36962022012517105712067</v>
      </c>
      <c r="C2063" s="4" t="str">
        <f>"王晶岩"</f>
        <v>王晶岩</v>
      </c>
      <c r="D2063" s="4"/>
    </row>
    <row r="2064" spans="1:4" s="1" customFormat="1" ht="34.5" customHeight="1">
      <c r="A2064" s="4">
        <v>2062</v>
      </c>
      <c r="B2064" s="4" t="str">
        <f>"36962022012517112712068"</f>
        <v>36962022012517112712068</v>
      </c>
      <c r="C2064" s="4" t="str">
        <f>"林麟"</f>
        <v>林麟</v>
      </c>
      <c r="D2064" s="4"/>
    </row>
    <row r="2065" spans="1:4" s="1" customFormat="1" ht="34.5" customHeight="1">
      <c r="A2065" s="4">
        <v>2063</v>
      </c>
      <c r="B2065" s="4" t="str">
        <f>"36962022012517283712118"</f>
        <v>36962022012517283712118</v>
      </c>
      <c r="C2065" s="4" t="str">
        <f>"符成峰"</f>
        <v>符成峰</v>
      </c>
      <c r="D2065" s="4"/>
    </row>
    <row r="2066" spans="1:4" s="1" customFormat="1" ht="34.5" customHeight="1">
      <c r="A2066" s="4">
        <v>2064</v>
      </c>
      <c r="B2066" s="4" t="str">
        <f>"36962022012517350012128"</f>
        <v>36962022012517350012128</v>
      </c>
      <c r="C2066" s="4" t="str">
        <f>"彭海艳"</f>
        <v>彭海艳</v>
      </c>
      <c r="D2066" s="4"/>
    </row>
    <row r="2067" spans="1:4" s="1" customFormat="1" ht="34.5" customHeight="1">
      <c r="A2067" s="4">
        <v>2065</v>
      </c>
      <c r="B2067" s="4" t="str">
        <f>"36962022012517382912134"</f>
        <v>36962022012517382912134</v>
      </c>
      <c r="C2067" s="4" t="str">
        <f>"符汉秀"</f>
        <v>符汉秀</v>
      </c>
      <c r="D2067" s="4"/>
    </row>
    <row r="2068" spans="1:4" s="1" customFormat="1" ht="34.5" customHeight="1">
      <c r="A2068" s="4">
        <v>2066</v>
      </c>
      <c r="B2068" s="4" t="str">
        <f>"36962022012517384412136"</f>
        <v>36962022012517384412136</v>
      </c>
      <c r="C2068" s="4" t="str">
        <f>"严居青"</f>
        <v>严居青</v>
      </c>
      <c r="D2068" s="4"/>
    </row>
    <row r="2069" spans="1:4" s="1" customFormat="1" ht="34.5" customHeight="1">
      <c r="A2069" s="4">
        <v>2067</v>
      </c>
      <c r="B2069" s="4" t="str">
        <f>"36962022012517503412156"</f>
        <v>36962022012517503412156</v>
      </c>
      <c r="C2069" s="4" t="str">
        <f>"邢诒美"</f>
        <v>邢诒美</v>
      </c>
      <c r="D2069" s="4"/>
    </row>
    <row r="2070" spans="1:4" s="1" customFormat="1" ht="34.5" customHeight="1">
      <c r="A2070" s="4">
        <v>2068</v>
      </c>
      <c r="B2070" s="4" t="str">
        <f>"36962022012518045612176"</f>
        <v>36962022012518045612176</v>
      </c>
      <c r="C2070" s="4" t="str">
        <f>"刘丹丹"</f>
        <v>刘丹丹</v>
      </c>
      <c r="D2070" s="4"/>
    </row>
    <row r="2071" spans="1:4" s="1" customFormat="1" ht="34.5" customHeight="1">
      <c r="A2071" s="4">
        <v>2069</v>
      </c>
      <c r="B2071" s="4" t="str">
        <f>"36962022012518062712179"</f>
        <v>36962022012518062712179</v>
      </c>
      <c r="C2071" s="4" t="str">
        <f>"陈冬丽"</f>
        <v>陈冬丽</v>
      </c>
      <c r="D2071" s="4"/>
    </row>
    <row r="2072" spans="1:4" s="1" customFormat="1" ht="34.5" customHeight="1">
      <c r="A2072" s="4">
        <v>2070</v>
      </c>
      <c r="B2072" s="4" t="str">
        <f>"36962022012518071912181"</f>
        <v>36962022012518071912181</v>
      </c>
      <c r="C2072" s="4" t="str">
        <f>"林毕"</f>
        <v>林毕</v>
      </c>
      <c r="D2072" s="4"/>
    </row>
    <row r="2073" spans="1:4" s="1" customFormat="1" ht="34.5" customHeight="1">
      <c r="A2073" s="4">
        <v>2071</v>
      </c>
      <c r="B2073" s="4" t="str">
        <f>"36962022012518252712203"</f>
        <v>36962022012518252712203</v>
      </c>
      <c r="C2073" s="4" t="str">
        <f>"张毓"</f>
        <v>张毓</v>
      </c>
      <c r="D2073" s="4"/>
    </row>
    <row r="2074" spans="1:4" s="1" customFormat="1" ht="34.5" customHeight="1">
      <c r="A2074" s="4">
        <v>2072</v>
      </c>
      <c r="B2074" s="4" t="str">
        <f>"36962022012518322912211"</f>
        <v>36962022012518322912211</v>
      </c>
      <c r="C2074" s="4" t="str">
        <f>"王聪"</f>
        <v>王聪</v>
      </c>
      <c r="D2074" s="4"/>
    </row>
    <row r="2075" spans="1:4" s="1" customFormat="1" ht="34.5" customHeight="1">
      <c r="A2075" s="4">
        <v>2073</v>
      </c>
      <c r="B2075" s="4" t="str">
        <f>"36962022012518452212241"</f>
        <v>36962022012518452212241</v>
      </c>
      <c r="C2075" s="4" t="str">
        <f>"黄秀珍"</f>
        <v>黄秀珍</v>
      </c>
      <c r="D2075" s="4"/>
    </row>
    <row r="2076" spans="1:4" s="1" customFormat="1" ht="34.5" customHeight="1">
      <c r="A2076" s="4">
        <v>2074</v>
      </c>
      <c r="B2076" s="4" t="str">
        <f>"36962022012518554912255"</f>
        <v>36962022012518554912255</v>
      </c>
      <c r="C2076" s="4" t="str">
        <f>"杜嘉铭"</f>
        <v>杜嘉铭</v>
      </c>
      <c r="D2076" s="4"/>
    </row>
    <row r="2077" spans="1:4" s="1" customFormat="1" ht="34.5" customHeight="1">
      <c r="A2077" s="4">
        <v>2075</v>
      </c>
      <c r="B2077" s="4" t="str">
        <f>"36962022012518593612261"</f>
        <v>36962022012518593612261</v>
      </c>
      <c r="C2077" s="4" t="str">
        <f>"林小英"</f>
        <v>林小英</v>
      </c>
      <c r="D2077" s="4"/>
    </row>
    <row r="2078" spans="1:4" s="1" customFormat="1" ht="34.5" customHeight="1">
      <c r="A2078" s="4">
        <v>2076</v>
      </c>
      <c r="B2078" s="4" t="str">
        <f>"36962022012519055612275"</f>
        <v>36962022012519055612275</v>
      </c>
      <c r="C2078" s="4" t="str">
        <f>"翁忠哲"</f>
        <v>翁忠哲</v>
      </c>
      <c r="D2078" s="4"/>
    </row>
    <row r="2079" spans="1:4" s="1" customFormat="1" ht="34.5" customHeight="1">
      <c r="A2079" s="4">
        <v>2077</v>
      </c>
      <c r="B2079" s="4" t="str">
        <f>"36962022012519112212288"</f>
        <v>36962022012519112212288</v>
      </c>
      <c r="C2079" s="4" t="str">
        <f>"赖芸"</f>
        <v>赖芸</v>
      </c>
      <c r="D2079" s="4"/>
    </row>
    <row r="2080" spans="1:4" s="1" customFormat="1" ht="34.5" customHeight="1">
      <c r="A2080" s="4">
        <v>2078</v>
      </c>
      <c r="B2080" s="4" t="str">
        <f>"36962022012519121112292"</f>
        <v>36962022012519121112292</v>
      </c>
      <c r="C2080" s="4" t="str">
        <f>"毛章民"</f>
        <v>毛章民</v>
      </c>
      <c r="D2080" s="4"/>
    </row>
    <row r="2081" spans="1:4" s="1" customFormat="1" ht="34.5" customHeight="1">
      <c r="A2081" s="4">
        <v>2079</v>
      </c>
      <c r="B2081" s="4" t="str">
        <f>"36962022012519250612309"</f>
        <v>36962022012519250612309</v>
      </c>
      <c r="C2081" s="4" t="str">
        <f>"王琳"</f>
        <v>王琳</v>
      </c>
      <c r="D2081" s="4"/>
    </row>
    <row r="2082" spans="1:4" s="1" customFormat="1" ht="34.5" customHeight="1">
      <c r="A2082" s="4">
        <v>2080</v>
      </c>
      <c r="B2082" s="4" t="str">
        <f>"36962022012519265612314"</f>
        <v>36962022012519265612314</v>
      </c>
      <c r="C2082" s="4" t="str">
        <f>"符雅"</f>
        <v>符雅</v>
      </c>
      <c r="D2082" s="4"/>
    </row>
    <row r="2083" spans="1:4" s="1" customFormat="1" ht="34.5" customHeight="1">
      <c r="A2083" s="4">
        <v>2081</v>
      </c>
      <c r="B2083" s="4" t="str">
        <f>"36962022012519551812361"</f>
        <v>36962022012519551812361</v>
      </c>
      <c r="C2083" s="4" t="str">
        <f>"胡良花"</f>
        <v>胡良花</v>
      </c>
      <c r="D2083" s="4"/>
    </row>
    <row r="2084" spans="1:4" s="1" customFormat="1" ht="34.5" customHeight="1">
      <c r="A2084" s="4">
        <v>2082</v>
      </c>
      <c r="B2084" s="4" t="str">
        <f>"36962022012519564812363"</f>
        <v>36962022012519564812363</v>
      </c>
      <c r="C2084" s="4" t="str">
        <f>"周洁"</f>
        <v>周洁</v>
      </c>
      <c r="D2084" s="4"/>
    </row>
    <row r="2085" spans="1:4" s="1" customFormat="1" ht="34.5" customHeight="1">
      <c r="A2085" s="4">
        <v>2083</v>
      </c>
      <c r="B2085" s="4" t="str">
        <f>"36962022012519570312364"</f>
        <v>36962022012519570312364</v>
      </c>
      <c r="C2085" s="4" t="str">
        <f>"吴清磊"</f>
        <v>吴清磊</v>
      </c>
      <c r="D2085" s="4"/>
    </row>
    <row r="2086" spans="1:4" s="1" customFormat="1" ht="34.5" customHeight="1">
      <c r="A2086" s="4">
        <v>2084</v>
      </c>
      <c r="B2086" s="4" t="str">
        <f>"36962022012519584412367"</f>
        <v>36962022012519584412367</v>
      </c>
      <c r="C2086" s="4" t="str">
        <f>"符文"</f>
        <v>符文</v>
      </c>
      <c r="D2086" s="4"/>
    </row>
    <row r="2087" spans="1:4" s="1" customFormat="1" ht="34.5" customHeight="1">
      <c r="A2087" s="4">
        <v>2085</v>
      </c>
      <c r="B2087" s="4" t="str">
        <f>"36962022012519593612368"</f>
        <v>36962022012519593612368</v>
      </c>
      <c r="C2087" s="4" t="str">
        <f>"陈梅"</f>
        <v>陈梅</v>
      </c>
      <c r="D2087" s="4"/>
    </row>
    <row r="2088" spans="1:4" s="1" customFormat="1" ht="34.5" customHeight="1">
      <c r="A2088" s="4">
        <v>2086</v>
      </c>
      <c r="B2088" s="4" t="str">
        <f>"36962022012520005712372"</f>
        <v>36962022012520005712372</v>
      </c>
      <c r="C2088" s="4" t="str">
        <f>"陈小宝"</f>
        <v>陈小宝</v>
      </c>
      <c r="D2088" s="4"/>
    </row>
    <row r="2089" spans="1:4" s="1" customFormat="1" ht="34.5" customHeight="1">
      <c r="A2089" s="4">
        <v>2087</v>
      </c>
      <c r="B2089" s="4" t="str">
        <f>"36962022012520074912380"</f>
        <v>36962022012520074912380</v>
      </c>
      <c r="C2089" s="4" t="str">
        <f>"彭成坤"</f>
        <v>彭成坤</v>
      </c>
      <c r="D2089" s="4"/>
    </row>
    <row r="2090" spans="1:4" s="1" customFormat="1" ht="34.5" customHeight="1">
      <c r="A2090" s="4">
        <v>2088</v>
      </c>
      <c r="B2090" s="4" t="str">
        <f>"36962022012520084312381"</f>
        <v>36962022012520084312381</v>
      </c>
      <c r="C2090" s="4" t="str">
        <f>"张理辉"</f>
        <v>张理辉</v>
      </c>
      <c r="D2090" s="4"/>
    </row>
    <row r="2091" spans="1:4" s="1" customFormat="1" ht="34.5" customHeight="1">
      <c r="A2091" s="4">
        <v>2089</v>
      </c>
      <c r="B2091" s="4" t="str">
        <f>"36962022012520235112407"</f>
        <v>36962022012520235112407</v>
      </c>
      <c r="C2091" s="4" t="str">
        <f>"吴永禧"</f>
        <v>吴永禧</v>
      </c>
      <c r="D2091" s="4"/>
    </row>
    <row r="2092" spans="1:4" s="1" customFormat="1" ht="34.5" customHeight="1">
      <c r="A2092" s="4">
        <v>2090</v>
      </c>
      <c r="B2092" s="4" t="str">
        <f>"36962022012520290712418"</f>
        <v>36962022012520290712418</v>
      </c>
      <c r="C2092" s="4" t="str">
        <f>"辛月"</f>
        <v>辛月</v>
      </c>
      <c r="D2092" s="4"/>
    </row>
    <row r="2093" spans="1:4" s="1" customFormat="1" ht="34.5" customHeight="1">
      <c r="A2093" s="4">
        <v>2091</v>
      </c>
      <c r="B2093" s="4" t="str">
        <f>"36962022012520312112422"</f>
        <v>36962022012520312112422</v>
      </c>
      <c r="C2093" s="4" t="str">
        <f>"王森"</f>
        <v>王森</v>
      </c>
      <c r="D2093" s="4"/>
    </row>
    <row r="2094" spans="1:4" s="1" customFormat="1" ht="34.5" customHeight="1">
      <c r="A2094" s="4">
        <v>2092</v>
      </c>
      <c r="B2094" s="4" t="str">
        <f>"36962022012520390312439"</f>
        <v>36962022012520390312439</v>
      </c>
      <c r="C2094" s="4" t="str">
        <f>"符传明"</f>
        <v>符传明</v>
      </c>
      <c r="D2094" s="4"/>
    </row>
    <row r="2095" spans="1:4" s="1" customFormat="1" ht="34.5" customHeight="1">
      <c r="A2095" s="4">
        <v>2093</v>
      </c>
      <c r="B2095" s="4" t="str">
        <f>"36962022012520535012467"</f>
        <v>36962022012520535012467</v>
      </c>
      <c r="C2095" s="4" t="str">
        <f>"李德丰"</f>
        <v>李德丰</v>
      </c>
      <c r="D2095" s="4"/>
    </row>
    <row r="2096" spans="1:4" s="1" customFormat="1" ht="34.5" customHeight="1">
      <c r="A2096" s="4">
        <v>2094</v>
      </c>
      <c r="B2096" s="4" t="str">
        <f>"36962022012520560512476"</f>
        <v>36962022012520560512476</v>
      </c>
      <c r="C2096" s="4" t="str">
        <f>"林传诗"</f>
        <v>林传诗</v>
      </c>
      <c r="D2096" s="4"/>
    </row>
    <row r="2097" spans="1:4" s="1" customFormat="1" ht="34.5" customHeight="1">
      <c r="A2097" s="4">
        <v>2095</v>
      </c>
      <c r="B2097" s="4" t="str">
        <f>"36962022012521100612503"</f>
        <v>36962022012521100612503</v>
      </c>
      <c r="C2097" s="4" t="str">
        <f>"刘静英"</f>
        <v>刘静英</v>
      </c>
      <c r="D2097" s="4"/>
    </row>
    <row r="2098" spans="1:4" s="1" customFormat="1" ht="34.5" customHeight="1">
      <c r="A2098" s="4">
        <v>2096</v>
      </c>
      <c r="B2098" s="4" t="str">
        <f>"36962022012521150312516"</f>
        <v>36962022012521150312516</v>
      </c>
      <c r="C2098" s="4" t="str">
        <f>"唐文威"</f>
        <v>唐文威</v>
      </c>
      <c r="D2098" s="4"/>
    </row>
    <row r="2099" spans="1:4" s="1" customFormat="1" ht="34.5" customHeight="1">
      <c r="A2099" s="4">
        <v>2097</v>
      </c>
      <c r="B2099" s="4" t="str">
        <f>"36962022012521190812526"</f>
        <v>36962022012521190812526</v>
      </c>
      <c r="C2099" s="4" t="str">
        <f>"许青娜"</f>
        <v>许青娜</v>
      </c>
      <c r="D2099" s="4"/>
    </row>
    <row r="2100" spans="1:4" s="1" customFormat="1" ht="34.5" customHeight="1">
      <c r="A2100" s="4">
        <v>2098</v>
      </c>
      <c r="B2100" s="4" t="str">
        <f>"36962022012521231212532"</f>
        <v>36962022012521231212532</v>
      </c>
      <c r="C2100" s="4" t="str">
        <f>"孙令伟"</f>
        <v>孙令伟</v>
      </c>
      <c r="D2100" s="4"/>
    </row>
    <row r="2101" spans="1:4" s="1" customFormat="1" ht="34.5" customHeight="1">
      <c r="A2101" s="4">
        <v>2099</v>
      </c>
      <c r="B2101" s="4" t="str">
        <f>"36962022012521260712534"</f>
        <v>36962022012521260712534</v>
      </c>
      <c r="C2101" s="4" t="str">
        <f>"王燕"</f>
        <v>王燕</v>
      </c>
      <c r="D2101" s="4"/>
    </row>
    <row r="2102" spans="1:4" s="1" customFormat="1" ht="34.5" customHeight="1">
      <c r="A2102" s="4">
        <v>2100</v>
      </c>
      <c r="B2102" s="4" t="str">
        <f>"36962022012521302812541"</f>
        <v>36962022012521302812541</v>
      </c>
      <c r="C2102" s="4" t="str">
        <f>"吴志智"</f>
        <v>吴志智</v>
      </c>
      <c r="D2102" s="4"/>
    </row>
    <row r="2103" spans="1:4" s="1" customFormat="1" ht="34.5" customHeight="1">
      <c r="A2103" s="4">
        <v>2101</v>
      </c>
      <c r="B2103" s="4" t="str">
        <f>"36962022012521393312559"</f>
        <v>36962022012521393312559</v>
      </c>
      <c r="C2103" s="4" t="str">
        <f>"柳小英"</f>
        <v>柳小英</v>
      </c>
      <c r="D2103" s="4"/>
    </row>
    <row r="2104" spans="1:4" s="1" customFormat="1" ht="34.5" customHeight="1">
      <c r="A2104" s="4">
        <v>2102</v>
      </c>
      <c r="B2104" s="4" t="str">
        <f>"36962022012522050212598"</f>
        <v>36962022012522050212598</v>
      </c>
      <c r="C2104" s="4" t="str">
        <f>"符方明"</f>
        <v>符方明</v>
      </c>
      <c r="D2104" s="4"/>
    </row>
    <row r="2105" spans="1:4" s="1" customFormat="1" ht="34.5" customHeight="1">
      <c r="A2105" s="4">
        <v>2103</v>
      </c>
      <c r="B2105" s="4" t="str">
        <f>"36962022012522084912606"</f>
        <v>36962022012522084912606</v>
      </c>
      <c r="C2105" s="4" t="str">
        <f>"王志明"</f>
        <v>王志明</v>
      </c>
      <c r="D2105" s="4"/>
    </row>
    <row r="2106" spans="1:4" s="1" customFormat="1" ht="34.5" customHeight="1">
      <c r="A2106" s="4">
        <v>2104</v>
      </c>
      <c r="B2106" s="4" t="str">
        <f>"36962022012522173712624"</f>
        <v>36962022012522173712624</v>
      </c>
      <c r="C2106" s="4" t="str">
        <f>"林昌代"</f>
        <v>林昌代</v>
      </c>
      <c r="D2106" s="4"/>
    </row>
    <row r="2107" spans="1:4" s="1" customFormat="1" ht="34.5" customHeight="1">
      <c r="A2107" s="4">
        <v>2105</v>
      </c>
      <c r="B2107" s="4" t="str">
        <f>"36962022012522180412625"</f>
        <v>36962022012522180412625</v>
      </c>
      <c r="C2107" s="4" t="str">
        <f>"张菲雅"</f>
        <v>张菲雅</v>
      </c>
      <c r="D2107" s="4"/>
    </row>
    <row r="2108" spans="1:4" s="1" customFormat="1" ht="34.5" customHeight="1">
      <c r="A2108" s="4">
        <v>2106</v>
      </c>
      <c r="B2108" s="4" t="str">
        <f>"36962022012522333412652"</f>
        <v>36962022012522333412652</v>
      </c>
      <c r="C2108" s="4" t="str">
        <f>"符慧崖"</f>
        <v>符慧崖</v>
      </c>
      <c r="D2108" s="4"/>
    </row>
    <row r="2109" spans="1:4" s="1" customFormat="1" ht="34.5" customHeight="1">
      <c r="A2109" s="4">
        <v>2107</v>
      </c>
      <c r="B2109" s="4" t="str">
        <f>"36962022012522393012659"</f>
        <v>36962022012522393012659</v>
      </c>
      <c r="C2109" s="4" t="str">
        <f>"周鸿燕"</f>
        <v>周鸿燕</v>
      </c>
      <c r="D2109" s="4"/>
    </row>
    <row r="2110" spans="1:4" s="1" customFormat="1" ht="34.5" customHeight="1">
      <c r="A2110" s="4">
        <v>2108</v>
      </c>
      <c r="B2110" s="4" t="str">
        <f>"36962022012522463512673"</f>
        <v>36962022012522463512673</v>
      </c>
      <c r="C2110" s="4" t="str">
        <f>"赖卓慧"</f>
        <v>赖卓慧</v>
      </c>
      <c r="D2110" s="4"/>
    </row>
    <row r="2111" spans="1:4" s="1" customFormat="1" ht="34.5" customHeight="1">
      <c r="A2111" s="4">
        <v>2109</v>
      </c>
      <c r="B2111" s="4" t="str">
        <f>"36962022012522474812676"</f>
        <v>36962022012522474812676</v>
      </c>
      <c r="C2111" s="4" t="str">
        <f>"陈红敏"</f>
        <v>陈红敏</v>
      </c>
      <c r="D2111" s="4"/>
    </row>
    <row r="2112" spans="1:4" s="1" customFormat="1" ht="34.5" customHeight="1">
      <c r="A2112" s="4">
        <v>2110</v>
      </c>
      <c r="B2112" s="4" t="str">
        <f>"36962022012522515012685"</f>
        <v>36962022012522515012685</v>
      </c>
      <c r="C2112" s="4" t="str">
        <f>"洪起彪"</f>
        <v>洪起彪</v>
      </c>
      <c r="D2112" s="4"/>
    </row>
    <row r="2113" spans="1:4" s="1" customFormat="1" ht="34.5" customHeight="1">
      <c r="A2113" s="4">
        <v>2111</v>
      </c>
      <c r="B2113" s="4" t="str">
        <f>"36962022012522572312693"</f>
        <v>36962022012522572312693</v>
      </c>
      <c r="C2113" s="4" t="str">
        <f>"朱妙甜"</f>
        <v>朱妙甜</v>
      </c>
      <c r="D2113" s="4"/>
    </row>
    <row r="2114" spans="1:4" s="1" customFormat="1" ht="34.5" customHeight="1">
      <c r="A2114" s="4">
        <v>2112</v>
      </c>
      <c r="B2114" s="4" t="str">
        <f>"36962022012522595112694"</f>
        <v>36962022012522595112694</v>
      </c>
      <c r="C2114" s="4" t="str">
        <f>"郑安良"</f>
        <v>郑安良</v>
      </c>
      <c r="D2114" s="4"/>
    </row>
    <row r="2115" spans="1:4" s="1" customFormat="1" ht="34.5" customHeight="1">
      <c r="A2115" s="4">
        <v>2113</v>
      </c>
      <c r="B2115" s="4" t="str">
        <f>"36962022012523064412712"</f>
        <v>36962022012523064412712</v>
      </c>
      <c r="C2115" s="4" t="str">
        <f>"李林强"</f>
        <v>李林强</v>
      </c>
      <c r="D2115" s="4"/>
    </row>
    <row r="2116" spans="1:4" s="1" customFormat="1" ht="34.5" customHeight="1">
      <c r="A2116" s="4">
        <v>2114</v>
      </c>
      <c r="B2116" s="4" t="str">
        <f>"36962022012523111812716"</f>
        <v>36962022012523111812716</v>
      </c>
      <c r="C2116" s="4" t="str">
        <f>"王发震"</f>
        <v>王发震</v>
      </c>
      <c r="D2116" s="4"/>
    </row>
    <row r="2117" spans="1:4" s="1" customFormat="1" ht="34.5" customHeight="1">
      <c r="A2117" s="4">
        <v>2115</v>
      </c>
      <c r="B2117" s="4" t="str">
        <f>"36962022012600334112790"</f>
        <v>36962022012600334112790</v>
      </c>
      <c r="C2117" s="4" t="str">
        <f>"林绍龙"</f>
        <v>林绍龙</v>
      </c>
      <c r="D2117" s="4"/>
    </row>
    <row r="2118" spans="1:4" s="1" customFormat="1" ht="34.5" customHeight="1">
      <c r="A2118" s="4">
        <v>2116</v>
      </c>
      <c r="B2118" s="4" t="str">
        <f>"36962022012601142512798"</f>
        <v>36962022012601142512798</v>
      </c>
      <c r="C2118" s="4" t="str">
        <f>"张天勇"</f>
        <v>张天勇</v>
      </c>
      <c r="D2118" s="4"/>
    </row>
    <row r="2119" spans="1:4" s="1" customFormat="1" ht="34.5" customHeight="1">
      <c r="A2119" s="4">
        <v>2117</v>
      </c>
      <c r="B2119" s="4" t="str">
        <f>"36962022012601302012801"</f>
        <v>36962022012601302012801</v>
      </c>
      <c r="C2119" s="4" t="str">
        <f>"黄肖文"</f>
        <v>黄肖文</v>
      </c>
      <c r="D2119" s="4"/>
    </row>
    <row r="2120" spans="1:4" s="1" customFormat="1" ht="34.5" customHeight="1">
      <c r="A2120" s="4">
        <v>2118</v>
      </c>
      <c r="B2120" s="4" t="str">
        <f>"36962022012601503812807"</f>
        <v>36962022012601503812807</v>
      </c>
      <c r="C2120" s="4" t="str">
        <f>"梁学锋"</f>
        <v>梁学锋</v>
      </c>
      <c r="D2120" s="4"/>
    </row>
    <row r="2121" spans="1:4" s="1" customFormat="1" ht="34.5" customHeight="1">
      <c r="A2121" s="4">
        <v>2119</v>
      </c>
      <c r="B2121" s="4" t="str">
        <f>"36962022012607472212830"</f>
        <v>36962022012607472212830</v>
      </c>
      <c r="C2121" s="4" t="str">
        <f>"梁裕"</f>
        <v>梁裕</v>
      </c>
      <c r="D2121" s="4"/>
    </row>
    <row r="2122" spans="1:4" s="1" customFormat="1" ht="34.5" customHeight="1">
      <c r="A2122" s="4">
        <v>2120</v>
      </c>
      <c r="B2122" s="4" t="str">
        <f>"36962022012608250812850"</f>
        <v>36962022012608250812850</v>
      </c>
      <c r="C2122" s="4" t="str">
        <f>"谢绿绿"</f>
        <v>谢绿绿</v>
      </c>
      <c r="D2122" s="4"/>
    </row>
    <row r="2123" spans="1:4" s="1" customFormat="1" ht="34.5" customHeight="1">
      <c r="A2123" s="4">
        <v>2121</v>
      </c>
      <c r="B2123" s="4" t="str">
        <f>"36962022012608272712862"</f>
        <v>36962022012608272712862</v>
      </c>
      <c r="C2123" s="4" t="str">
        <f>"周石林"</f>
        <v>周石林</v>
      </c>
      <c r="D2123" s="4"/>
    </row>
    <row r="2124" spans="1:4" s="1" customFormat="1" ht="34.5" customHeight="1">
      <c r="A2124" s="4">
        <v>2122</v>
      </c>
      <c r="B2124" s="4" t="str">
        <f>"36962022012608331412874"</f>
        <v>36962022012608331412874</v>
      </c>
      <c r="C2124" s="4" t="str">
        <f>"符海秀"</f>
        <v>符海秀</v>
      </c>
      <c r="D2124" s="4"/>
    </row>
    <row r="2125" spans="1:4" s="1" customFormat="1" ht="34.5" customHeight="1">
      <c r="A2125" s="4">
        <v>2123</v>
      </c>
      <c r="B2125" s="4" t="str">
        <f>"36962022012608344312876"</f>
        <v>36962022012608344312876</v>
      </c>
      <c r="C2125" s="4" t="str">
        <f>"王夏莹"</f>
        <v>王夏莹</v>
      </c>
      <c r="D2125" s="4"/>
    </row>
    <row r="2126" spans="1:4" s="1" customFormat="1" ht="34.5" customHeight="1">
      <c r="A2126" s="4">
        <v>2124</v>
      </c>
      <c r="B2126" s="4" t="str">
        <f>"36962022012608362212880"</f>
        <v>36962022012608362212880</v>
      </c>
      <c r="C2126" s="4" t="str">
        <f>"梁杨柳"</f>
        <v>梁杨柳</v>
      </c>
      <c r="D2126" s="4"/>
    </row>
    <row r="2127" spans="1:4" s="1" customFormat="1" ht="34.5" customHeight="1">
      <c r="A2127" s="4">
        <v>2125</v>
      </c>
      <c r="B2127" s="4" t="str">
        <f>"36962022012608373412882"</f>
        <v>36962022012608373412882</v>
      </c>
      <c r="C2127" s="4" t="str">
        <f>"吴伟源"</f>
        <v>吴伟源</v>
      </c>
      <c r="D2127" s="4"/>
    </row>
    <row r="2128" spans="1:4" s="1" customFormat="1" ht="34.5" customHeight="1">
      <c r="A2128" s="4">
        <v>2126</v>
      </c>
      <c r="B2128" s="4" t="str">
        <f>"36962022012608423212887"</f>
        <v>36962022012608423212887</v>
      </c>
      <c r="C2128" s="4" t="str">
        <f>"陈永亮"</f>
        <v>陈永亮</v>
      </c>
      <c r="D2128" s="4"/>
    </row>
    <row r="2129" spans="1:4" s="1" customFormat="1" ht="34.5" customHeight="1">
      <c r="A2129" s="4">
        <v>2127</v>
      </c>
      <c r="B2129" s="4" t="str">
        <f>"36962022012608433112890"</f>
        <v>36962022012608433112890</v>
      </c>
      <c r="C2129" s="4" t="str">
        <f>"黄晓颖"</f>
        <v>黄晓颖</v>
      </c>
      <c r="D2129" s="4"/>
    </row>
    <row r="2130" spans="1:4" s="1" customFormat="1" ht="34.5" customHeight="1">
      <c r="A2130" s="4">
        <v>2128</v>
      </c>
      <c r="B2130" s="4" t="str">
        <f>"36962022012608462212897"</f>
        <v>36962022012608462212897</v>
      </c>
      <c r="C2130" s="4" t="str">
        <f>"张帆"</f>
        <v>张帆</v>
      </c>
      <c r="D2130" s="4"/>
    </row>
    <row r="2131" spans="1:4" s="1" customFormat="1" ht="34.5" customHeight="1">
      <c r="A2131" s="4">
        <v>2129</v>
      </c>
      <c r="B2131" s="4" t="str">
        <f>"36962022012608581512922"</f>
        <v>36962022012608581512922</v>
      </c>
      <c r="C2131" s="4" t="str">
        <f>"潘家利"</f>
        <v>潘家利</v>
      </c>
      <c r="D2131" s="4"/>
    </row>
    <row r="2132" spans="1:4" s="1" customFormat="1" ht="34.5" customHeight="1">
      <c r="A2132" s="4">
        <v>2130</v>
      </c>
      <c r="B2132" s="4" t="str">
        <f>"36962022012609003812928"</f>
        <v>36962022012609003812928</v>
      </c>
      <c r="C2132" s="4" t="str">
        <f>"张慧"</f>
        <v>张慧</v>
      </c>
      <c r="D2132" s="4"/>
    </row>
    <row r="2133" spans="1:4" s="1" customFormat="1" ht="34.5" customHeight="1">
      <c r="A2133" s="4">
        <v>2131</v>
      </c>
      <c r="B2133" s="4" t="str">
        <f>"36962022012609031712930"</f>
        <v>36962022012609031712930</v>
      </c>
      <c r="C2133" s="4" t="str">
        <f>"王鹏"</f>
        <v>王鹏</v>
      </c>
      <c r="D2133" s="4"/>
    </row>
    <row r="2134" spans="1:4" s="1" customFormat="1" ht="34.5" customHeight="1">
      <c r="A2134" s="4">
        <v>2132</v>
      </c>
      <c r="B2134" s="4" t="str">
        <f>"36962022012609132212964"</f>
        <v>36962022012609132212964</v>
      </c>
      <c r="C2134" s="4" t="str">
        <f>"黄小娟"</f>
        <v>黄小娟</v>
      </c>
      <c r="D2134" s="4"/>
    </row>
    <row r="2135" spans="1:4" s="1" customFormat="1" ht="34.5" customHeight="1">
      <c r="A2135" s="4">
        <v>2133</v>
      </c>
      <c r="B2135" s="4" t="str">
        <f>"36962022012609163312969"</f>
        <v>36962022012609163312969</v>
      </c>
      <c r="C2135" s="4" t="str">
        <f>"吕骏骁"</f>
        <v>吕骏骁</v>
      </c>
      <c r="D2135" s="4"/>
    </row>
    <row r="2136" spans="1:4" s="1" customFormat="1" ht="34.5" customHeight="1">
      <c r="A2136" s="4">
        <v>2134</v>
      </c>
      <c r="B2136" s="4" t="str">
        <f>"36962022012609170312970"</f>
        <v>36962022012609170312970</v>
      </c>
      <c r="C2136" s="4" t="str">
        <f>"陆以专"</f>
        <v>陆以专</v>
      </c>
      <c r="D2136" s="4"/>
    </row>
    <row r="2137" spans="1:4" s="1" customFormat="1" ht="34.5" customHeight="1">
      <c r="A2137" s="4">
        <v>2135</v>
      </c>
      <c r="B2137" s="4" t="str">
        <f>"36962022012609191512974"</f>
        <v>36962022012609191512974</v>
      </c>
      <c r="C2137" s="4" t="str">
        <f>"李暖香"</f>
        <v>李暖香</v>
      </c>
      <c r="D2137" s="4"/>
    </row>
    <row r="2138" spans="1:4" s="1" customFormat="1" ht="34.5" customHeight="1">
      <c r="A2138" s="4">
        <v>2136</v>
      </c>
      <c r="B2138" s="4" t="str">
        <f>"36962022012609205012977"</f>
        <v>36962022012609205012977</v>
      </c>
      <c r="C2138" s="4" t="str">
        <f>"李鹏滨"</f>
        <v>李鹏滨</v>
      </c>
      <c r="D2138" s="4"/>
    </row>
    <row r="2139" spans="1:4" s="1" customFormat="1" ht="34.5" customHeight="1">
      <c r="A2139" s="4">
        <v>2137</v>
      </c>
      <c r="B2139" s="4" t="str">
        <f>"36962022012609263512985"</f>
        <v>36962022012609263512985</v>
      </c>
      <c r="C2139" s="4" t="str">
        <f>"潘在平"</f>
        <v>潘在平</v>
      </c>
      <c r="D2139" s="4"/>
    </row>
    <row r="2140" spans="1:4" s="1" customFormat="1" ht="34.5" customHeight="1">
      <c r="A2140" s="4">
        <v>2138</v>
      </c>
      <c r="B2140" s="4" t="str">
        <f>"36962022012609332013001"</f>
        <v>36962022012609332013001</v>
      </c>
      <c r="C2140" s="4" t="str">
        <f>"卢春美"</f>
        <v>卢春美</v>
      </c>
      <c r="D2140" s="4"/>
    </row>
    <row r="2141" spans="1:4" s="1" customFormat="1" ht="34.5" customHeight="1">
      <c r="A2141" s="4">
        <v>2139</v>
      </c>
      <c r="B2141" s="4" t="str">
        <f>"36962022012609392313020"</f>
        <v>36962022012609392313020</v>
      </c>
      <c r="C2141" s="4" t="str">
        <f>"石美"</f>
        <v>石美</v>
      </c>
      <c r="D2141" s="4"/>
    </row>
    <row r="2142" spans="1:4" s="1" customFormat="1" ht="34.5" customHeight="1">
      <c r="A2142" s="4">
        <v>2140</v>
      </c>
      <c r="B2142" s="4" t="str">
        <f>"36962022012609412213022"</f>
        <v>36962022012609412213022</v>
      </c>
      <c r="C2142" s="4" t="str">
        <f>"王铭鑫"</f>
        <v>王铭鑫</v>
      </c>
      <c r="D2142" s="4"/>
    </row>
    <row r="2143" spans="1:4" s="1" customFormat="1" ht="34.5" customHeight="1">
      <c r="A2143" s="4">
        <v>2141</v>
      </c>
      <c r="B2143" s="4" t="str">
        <f>"36962022012609455413037"</f>
        <v>36962022012609455413037</v>
      </c>
      <c r="C2143" s="4" t="str">
        <f>"吴小萍"</f>
        <v>吴小萍</v>
      </c>
      <c r="D2143" s="4"/>
    </row>
    <row r="2144" spans="1:4" s="1" customFormat="1" ht="34.5" customHeight="1">
      <c r="A2144" s="4">
        <v>2142</v>
      </c>
      <c r="B2144" s="4" t="str">
        <f>"36962022012609463113040"</f>
        <v>36962022012609463113040</v>
      </c>
      <c r="C2144" s="4" t="str">
        <f>"吴春晓"</f>
        <v>吴春晓</v>
      </c>
      <c r="D2144" s="4"/>
    </row>
    <row r="2145" spans="1:4" s="1" customFormat="1" ht="34.5" customHeight="1">
      <c r="A2145" s="4">
        <v>2143</v>
      </c>
      <c r="B2145" s="4" t="str">
        <f>"36962022012610010613100"</f>
        <v>36962022012610010613100</v>
      </c>
      <c r="C2145" s="4" t="str">
        <f>"符海珑"</f>
        <v>符海珑</v>
      </c>
      <c r="D2145" s="4"/>
    </row>
    <row r="2146" spans="1:4" s="1" customFormat="1" ht="34.5" customHeight="1">
      <c r="A2146" s="4">
        <v>2144</v>
      </c>
      <c r="B2146" s="4" t="str">
        <f>"36962022012610033113109"</f>
        <v>36962022012610033113109</v>
      </c>
      <c r="C2146" s="4" t="str">
        <f>"谢春花"</f>
        <v>谢春花</v>
      </c>
      <c r="D2146" s="4"/>
    </row>
    <row r="2147" spans="1:4" s="1" customFormat="1" ht="34.5" customHeight="1">
      <c r="A2147" s="4">
        <v>2145</v>
      </c>
      <c r="B2147" s="4" t="str">
        <f>"36962022012610045913112"</f>
        <v>36962022012610045913112</v>
      </c>
      <c r="C2147" s="4" t="str">
        <f>"陈凡磐"</f>
        <v>陈凡磐</v>
      </c>
      <c r="D2147" s="4"/>
    </row>
    <row r="2148" spans="1:4" s="1" customFormat="1" ht="34.5" customHeight="1">
      <c r="A2148" s="4">
        <v>2146</v>
      </c>
      <c r="B2148" s="4" t="str">
        <f>"36962022012610070413117"</f>
        <v>36962022012610070413117</v>
      </c>
      <c r="C2148" s="4" t="str">
        <f>"王远丰"</f>
        <v>王远丰</v>
      </c>
      <c r="D2148" s="4"/>
    </row>
    <row r="2149" spans="1:4" s="1" customFormat="1" ht="34.5" customHeight="1">
      <c r="A2149" s="4">
        <v>2147</v>
      </c>
      <c r="B2149" s="4" t="str">
        <f>"36962022012610094013128"</f>
        <v>36962022012610094013128</v>
      </c>
      <c r="C2149" s="4" t="str">
        <f>"黎显才"</f>
        <v>黎显才</v>
      </c>
      <c r="D2149" s="4"/>
    </row>
    <row r="2150" spans="1:4" s="1" customFormat="1" ht="34.5" customHeight="1">
      <c r="A2150" s="4">
        <v>2148</v>
      </c>
      <c r="B2150" s="4" t="str">
        <f>"36962022012610160713150"</f>
        <v>36962022012610160713150</v>
      </c>
      <c r="C2150" s="4" t="str">
        <f>"陈壮辉"</f>
        <v>陈壮辉</v>
      </c>
      <c r="D2150" s="4"/>
    </row>
    <row r="2151" spans="1:4" s="1" customFormat="1" ht="34.5" customHeight="1">
      <c r="A2151" s="4">
        <v>2149</v>
      </c>
      <c r="B2151" s="4" t="str">
        <f>"36962022012610185013167"</f>
        <v>36962022012610185013167</v>
      </c>
      <c r="C2151" s="4" t="str">
        <f>"谭常烜"</f>
        <v>谭常烜</v>
      </c>
      <c r="D2151" s="4"/>
    </row>
    <row r="2152" spans="1:4" s="1" customFormat="1" ht="34.5" customHeight="1">
      <c r="A2152" s="4">
        <v>2150</v>
      </c>
      <c r="B2152" s="4" t="str">
        <f>"36962022012610230813185"</f>
        <v>36962022012610230813185</v>
      </c>
      <c r="C2152" s="4" t="str">
        <f>"林天杏"</f>
        <v>林天杏</v>
      </c>
      <c r="D2152" s="4"/>
    </row>
    <row r="2153" spans="1:4" s="1" customFormat="1" ht="34.5" customHeight="1">
      <c r="A2153" s="4">
        <v>2151</v>
      </c>
      <c r="B2153" s="4" t="str">
        <f>"36962022012610235713190"</f>
        <v>36962022012610235713190</v>
      </c>
      <c r="C2153" s="4" t="str">
        <f>"羊佳宝"</f>
        <v>羊佳宝</v>
      </c>
      <c r="D2153" s="4"/>
    </row>
    <row r="2154" spans="1:4" s="1" customFormat="1" ht="34.5" customHeight="1">
      <c r="A2154" s="4">
        <v>2152</v>
      </c>
      <c r="B2154" s="4" t="str">
        <f>"36962022012610243513193"</f>
        <v>36962022012610243513193</v>
      </c>
      <c r="C2154" s="4" t="str">
        <f>"符丹丹"</f>
        <v>符丹丹</v>
      </c>
      <c r="D2154" s="4"/>
    </row>
    <row r="2155" spans="1:4" s="1" customFormat="1" ht="34.5" customHeight="1">
      <c r="A2155" s="4">
        <v>2153</v>
      </c>
      <c r="B2155" s="4" t="str">
        <f>"36962022012610274313204"</f>
        <v>36962022012610274313204</v>
      </c>
      <c r="C2155" s="4" t="str">
        <f>"何思衡"</f>
        <v>何思衡</v>
      </c>
      <c r="D2155" s="4"/>
    </row>
    <row r="2156" spans="1:4" s="1" customFormat="1" ht="34.5" customHeight="1">
      <c r="A2156" s="4">
        <v>2154</v>
      </c>
      <c r="B2156" s="4" t="str">
        <f>"36962022012610285613207"</f>
        <v>36962022012610285613207</v>
      </c>
      <c r="C2156" s="4" t="str">
        <f>"黄春元"</f>
        <v>黄春元</v>
      </c>
      <c r="D2156" s="4"/>
    </row>
    <row r="2157" spans="1:4" s="1" customFormat="1" ht="34.5" customHeight="1">
      <c r="A2157" s="4">
        <v>2155</v>
      </c>
      <c r="B2157" s="4" t="str">
        <f>"36962022012610315213217"</f>
        <v>36962022012610315213217</v>
      </c>
      <c r="C2157" s="4" t="str">
        <f>"吴华玉"</f>
        <v>吴华玉</v>
      </c>
      <c r="D2157" s="4"/>
    </row>
    <row r="2158" spans="1:4" s="1" customFormat="1" ht="34.5" customHeight="1">
      <c r="A2158" s="4">
        <v>2156</v>
      </c>
      <c r="B2158" s="4" t="str">
        <f>"36962022012610344813230"</f>
        <v>36962022012610344813230</v>
      </c>
      <c r="C2158" s="4" t="str">
        <f>"朱莉鹃"</f>
        <v>朱莉鹃</v>
      </c>
      <c r="D2158" s="4"/>
    </row>
    <row r="2159" spans="1:4" s="1" customFormat="1" ht="34.5" customHeight="1">
      <c r="A2159" s="4">
        <v>2157</v>
      </c>
      <c r="B2159" s="4" t="str">
        <f>"36962022012610363913241"</f>
        <v>36962022012610363913241</v>
      </c>
      <c r="C2159" s="4" t="str">
        <f>"王莉星"</f>
        <v>王莉星</v>
      </c>
      <c r="D2159" s="4"/>
    </row>
    <row r="2160" spans="1:4" s="1" customFormat="1" ht="34.5" customHeight="1">
      <c r="A2160" s="4">
        <v>2158</v>
      </c>
      <c r="B2160" s="4" t="str">
        <f>"36962022012610415013260"</f>
        <v>36962022012610415013260</v>
      </c>
      <c r="C2160" s="4" t="str">
        <f>"符色燕 "</f>
        <v>符色燕 </v>
      </c>
      <c r="D2160" s="4"/>
    </row>
    <row r="2161" spans="1:4" s="1" customFormat="1" ht="34.5" customHeight="1">
      <c r="A2161" s="4">
        <v>2159</v>
      </c>
      <c r="B2161" s="4" t="str">
        <f>"36962022012610434513264"</f>
        <v>36962022012610434513264</v>
      </c>
      <c r="C2161" s="4" t="str">
        <f>"肖秉权"</f>
        <v>肖秉权</v>
      </c>
      <c r="D2161" s="4"/>
    </row>
    <row r="2162" spans="1:4" s="1" customFormat="1" ht="34.5" customHeight="1">
      <c r="A2162" s="4">
        <v>2160</v>
      </c>
      <c r="B2162" s="4" t="str">
        <f>"36962022012610452913267"</f>
        <v>36962022012610452913267</v>
      </c>
      <c r="C2162" s="4" t="str">
        <f>"黎明礼"</f>
        <v>黎明礼</v>
      </c>
      <c r="D2162" s="4"/>
    </row>
    <row r="2163" spans="1:4" s="1" customFormat="1" ht="34.5" customHeight="1">
      <c r="A2163" s="4">
        <v>2161</v>
      </c>
      <c r="B2163" s="4" t="str">
        <f>"36962022012610454313270"</f>
        <v>36962022012610454313270</v>
      </c>
      <c r="C2163" s="4" t="str">
        <f>"王圣禄"</f>
        <v>王圣禄</v>
      </c>
      <c r="D2163" s="4"/>
    </row>
    <row r="2164" spans="1:4" s="1" customFormat="1" ht="34.5" customHeight="1">
      <c r="A2164" s="4">
        <v>2162</v>
      </c>
      <c r="B2164" s="4" t="str">
        <f>"36962022012610473613272"</f>
        <v>36962022012610473613272</v>
      </c>
      <c r="C2164" s="4" t="str">
        <f>"黄锋"</f>
        <v>黄锋</v>
      </c>
      <c r="D2164" s="4"/>
    </row>
    <row r="2165" spans="1:4" s="1" customFormat="1" ht="34.5" customHeight="1">
      <c r="A2165" s="4">
        <v>2163</v>
      </c>
      <c r="B2165" s="4" t="str">
        <f>"36962022012610501613281"</f>
        <v>36962022012610501613281</v>
      </c>
      <c r="C2165" s="4" t="str">
        <f>"陈俊学"</f>
        <v>陈俊学</v>
      </c>
      <c r="D2165" s="4"/>
    </row>
    <row r="2166" spans="1:4" s="1" customFormat="1" ht="34.5" customHeight="1">
      <c r="A2166" s="4">
        <v>2164</v>
      </c>
      <c r="B2166" s="4" t="str">
        <f>"36962022012610524713288"</f>
        <v>36962022012610524713288</v>
      </c>
      <c r="C2166" s="4" t="str">
        <f>"杨燕"</f>
        <v>杨燕</v>
      </c>
      <c r="D2166" s="4"/>
    </row>
    <row r="2167" spans="1:4" s="1" customFormat="1" ht="34.5" customHeight="1">
      <c r="A2167" s="4">
        <v>2165</v>
      </c>
      <c r="B2167" s="4" t="str">
        <f>"36962022012610530613289"</f>
        <v>36962022012610530613289</v>
      </c>
      <c r="C2167" s="4" t="str">
        <f>"莫寒"</f>
        <v>莫寒</v>
      </c>
      <c r="D2167" s="4"/>
    </row>
    <row r="2168" spans="1:4" s="1" customFormat="1" ht="34.5" customHeight="1">
      <c r="A2168" s="4">
        <v>2166</v>
      </c>
      <c r="B2168" s="4" t="str">
        <f>"36962022012610573313302"</f>
        <v>36962022012610573313302</v>
      </c>
      <c r="C2168" s="4" t="str">
        <f>"洪桂婷"</f>
        <v>洪桂婷</v>
      </c>
      <c r="D2168" s="4"/>
    </row>
    <row r="2169" spans="1:4" s="1" customFormat="1" ht="34.5" customHeight="1">
      <c r="A2169" s="4">
        <v>2167</v>
      </c>
      <c r="B2169" s="4" t="str">
        <f>"36962022012610590813307"</f>
        <v>36962022012610590813307</v>
      </c>
      <c r="C2169" s="4" t="str">
        <f>"王家凡"</f>
        <v>王家凡</v>
      </c>
      <c r="D2169" s="4"/>
    </row>
    <row r="2170" spans="1:4" s="1" customFormat="1" ht="34.5" customHeight="1">
      <c r="A2170" s="4">
        <v>2168</v>
      </c>
      <c r="B2170" s="4" t="str">
        <f>"36962022012610592513309"</f>
        <v>36962022012610592513309</v>
      </c>
      <c r="C2170" s="4" t="str">
        <f>"王炬登"</f>
        <v>王炬登</v>
      </c>
      <c r="D2170" s="4"/>
    </row>
    <row r="2171" spans="1:4" s="1" customFormat="1" ht="34.5" customHeight="1">
      <c r="A2171" s="4">
        <v>2169</v>
      </c>
      <c r="B2171" s="4" t="str">
        <f>"36962022012611061913329"</f>
        <v>36962022012611061913329</v>
      </c>
      <c r="C2171" s="4" t="str">
        <f>"吴少霞"</f>
        <v>吴少霞</v>
      </c>
      <c r="D2171" s="4"/>
    </row>
    <row r="2172" spans="1:4" s="1" customFormat="1" ht="34.5" customHeight="1">
      <c r="A2172" s="4">
        <v>2170</v>
      </c>
      <c r="B2172" s="4" t="str">
        <f>"36962022012611100113341"</f>
        <v>36962022012611100113341</v>
      </c>
      <c r="C2172" s="4" t="str">
        <f>"王鸿婷"</f>
        <v>王鸿婷</v>
      </c>
      <c r="D2172" s="4"/>
    </row>
    <row r="2173" spans="1:4" s="1" customFormat="1" ht="34.5" customHeight="1">
      <c r="A2173" s="4">
        <v>2171</v>
      </c>
      <c r="B2173" s="4" t="str">
        <f>"36962022012611191813367"</f>
        <v>36962022012611191813367</v>
      </c>
      <c r="C2173" s="4" t="str">
        <f>"罗绘楠"</f>
        <v>罗绘楠</v>
      </c>
      <c r="D2173" s="4"/>
    </row>
    <row r="2174" spans="1:4" s="1" customFormat="1" ht="34.5" customHeight="1">
      <c r="A2174" s="4">
        <v>2172</v>
      </c>
      <c r="B2174" s="4" t="str">
        <f>"36962022012611203213372"</f>
        <v>36962022012611203213372</v>
      </c>
      <c r="C2174" s="4" t="str">
        <f>"陈海玉"</f>
        <v>陈海玉</v>
      </c>
      <c r="D2174" s="4"/>
    </row>
    <row r="2175" spans="1:4" s="1" customFormat="1" ht="34.5" customHeight="1">
      <c r="A2175" s="4">
        <v>2173</v>
      </c>
      <c r="B2175" s="4" t="str">
        <f>"36962022012611213413374"</f>
        <v>36962022012611213413374</v>
      </c>
      <c r="C2175" s="4" t="str">
        <f>"陈翠琼"</f>
        <v>陈翠琼</v>
      </c>
      <c r="D2175" s="4"/>
    </row>
    <row r="2176" spans="1:4" s="1" customFormat="1" ht="34.5" customHeight="1">
      <c r="A2176" s="4">
        <v>2174</v>
      </c>
      <c r="B2176" s="4" t="str">
        <f>"36962022012611325313402"</f>
        <v>36962022012611325313402</v>
      </c>
      <c r="C2176" s="4" t="str">
        <f>"吴海梅"</f>
        <v>吴海梅</v>
      </c>
      <c r="D2176" s="4"/>
    </row>
    <row r="2177" spans="1:4" s="1" customFormat="1" ht="34.5" customHeight="1">
      <c r="A2177" s="4">
        <v>2175</v>
      </c>
      <c r="B2177" s="4" t="str">
        <f>"36962022012611340413406"</f>
        <v>36962022012611340413406</v>
      </c>
      <c r="C2177" s="4" t="str">
        <f>"王润虹"</f>
        <v>王润虹</v>
      </c>
      <c r="D2177" s="4"/>
    </row>
    <row r="2178" spans="1:4" s="1" customFormat="1" ht="34.5" customHeight="1">
      <c r="A2178" s="4">
        <v>2176</v>
      </c>
      <c r="B2178" s="4" t="str">
        <f>"36962022012611421113433"</f>
        <v>36962022012611421113433</v>
      </c>
      <c r="C2178" s="4" t="str">
        <f>"何志君"</f>
        <v>何志君</v>
      </c>
      <c r="D2178" s="4"/>
    </row>
    <row r="2179" spans="1:4" s="1" customFormat="1" ht="34.5" customHeight="1">
      <c r="A2179" s="4">
        <v>2177</v>
      </c>
      <c r="B2179" s="4" t="str">
        <f>"36962022012611534913464"</f>
        <v>36962022012611534913464</v>
      </c>
      <c r="C2179" s="4" t="str">
        <f>"邢思栩"</f>
        <v>邢思栩</v>
      </c>
      <c r="D2179" s="4"/>
    </row>
    <row r="2180" spans="1:4" s="1" customFormat="1" ht="34.5" customHeight="1">
      <c r="A2180" s="4">
        <v>2178</v>
      </c>
      <c r="B2180" s="4" t="str">
        <f>"36962022012611560313468"</f>
        <v>36962022012611560313468</v>
      </c>
      <c r="C2180" s="4" t="str">
        <f>"王灵微"</f>
        <v>王灵微</v>
      </c>
      <c r="D2180" s="4"/>
    </row>
    <row r="2181" spans="1:4" s="1" customFormat="1" ht="34.5" customHeight="1">
      <c r="A2181" s="4">
        <v>2179</v>
      </c>
      <c r="B2181" s="4" t="str">
        <f>"36962022012612044713491"</f>
        <v>36962022012612044713491</v>
      </c>
      <c r="C2181" s="4" t="str">
        <f>"符发熠"</f>
        <v>符发熠</v>
      </c>
      <c r="D2181" s="4"/>
    </row>
    <row r="2182" spans="1:4" s="1" customFormat="1" ht="34.5" customHeight="1">
      <c r="A2182" s="4">
        <v>2180</v>
      </c>
      <c r="B2182" s="4" t="str">
        <f>"36962022012612084213498"</f>
        <v>36962022012612084213498</v>
      </c>
      <c r="C2182" s="4" t="str">
        <f>"欧阳治南"</f>
        <v>欧阳治南</v>
      </c>
      <c r="D2182" s="4"/>
    </row>
    <row r="2183" spans="1:4" s="1" customFormat="1" ht="34.5" customHeight="1">
      <c r="A2183" s="4">
        <v>2181</v>
      </c>
      <c r="B2183" s="4" t="str">
        <f>"36962022012612135413509"</f>
        <v>36962022012612135413509</v>
      </c>
      <c r="C2183" s="4" t="str">
        <f>"王慧艳"</f>
        <v>王慧艳</v>
      </c>
      <c r="D2183" s="4"/>
    </row>
    <row r="2184" spans="1:4" s="1" customFormat="1" ht="34.5" customHeight="1">
      <c r="A2184" s="4">
        <v>2182</v>
      </c>
      <c r="B2184" s="4" t="str">
        <f>"36962022012612155713515"</f>
        <v>36962022012612155713515</v>
      </c>
      <c r="C2184" s="4" t="str">
        <f>"闫语"</f>
        <v>闫语</v>
      </c>
      <c r="D2184" s="4"/>
    </row>
    <row r="2185" spans="1:4" s="1" customFormat="1" ht="34.5" customHeight="1">
      <c r="A2185" s="4">
        <v>2183</v>
      </c>
      <c r="B2185" s="4" t="str">
        <f>"36962022012612164313516"</f>
        <v>36962022012612164313516</v>
      </c>
      <c r="C2185" s="4" t="str">
        <f>"王妹"</f>
        <v>王妹</v>
      </c>
      <c r="D2185" s="4"/>
    </row>
    <row r="2186" spans="1:4" s="1" customFormat="1" ht="34.5" customHeight="1">
      <c r="A2186" s="4">
        <v>2184</v>
      </c>
      <c r="B2186" s="4" t="str">
        <f>"36962022012612230013532"</f>
        <v>36962022012612230013532</v>
      </c>
      <c r="C2186" s="4" t="str">
        <f>"黎逢彩"</f>
        <v>黎逢彩</v>
      </c>
      <c r="D2186" s="4"/>
    </row>
    <row r="2187" spans="1:4" s="1" customFormat="1" ht="34.5" customHeight="1">
      <c r="A2187" s="4">
        <v>2185</v>
      </c>
      <c r="B2187" s="4" t="str">
        <f>"36962022012612342713553"</f>
        <v>36962022012612342713553</v>
      </c>
      <c r="C2187" s="4" t="str">
        <f>"郭贞伶"</f>
        <v>郭贞伶</v>
      </c>
      <c r="D2187" s="4"/>
    </row>
    <row r="2188" spans="1:4" s="1" customFormat="1" ht="34.5" customHeight="1">
      <c r="A2188" s="4">
        <v>2186</v>
      </c>
      <c r="B2188" s="4" t="str">
        <f>"36962022012612344113554"</f>
        <v>36962022012612344113554</v>
      </c>
      <c r="C2188" s="4" t="str">
        <f>"陈英"</f>
        <v>陈英</v>
      </c>
      <c r="D2188" s="4"/>
    </row>
    <row r="2189" spans="1:4" s="1" customFormat="1" ht="34.5" customHeight="1">
      <c r="A2189" s="4">
        <v>2187</v>
      </c>
      <c r="B2189" s="4" t="str">
        <f>"36962022012612352413558"</f>
        <v>36962022012612352413558</v>
      </c>
      <c r="C2189" s="4" t="str">
        <f>"许积宏"</f>
        <v>许积宏</v>
      </c>
      <c r="D2189" s="4"/>
    </row>
    <row r="2190" spans="1:4" s="1" customFormat="1" ht="34.5" customHeight="1">
      <c r="A2190" s="4">
        <v>2188</v>
      </c>
      <c r="B2190" s="4" t="str">
        <f>"36962022012612404013570"</f>
        <v>36962022012612404013570</v>
      </c>
      <c r="C2190" s="4" t="str">
        <f>"易长兴"</f>
        <v>易长兴</v>
      </c>
      <c r="D2190" s="4"/>
    </row>
    <row r="2191" spans="1:4" s="1" customFormat="1" ht="34.5" customHeight="1">
      <c r="A2191" s="4">
        <v>2189</v>
      </c>
      <c r="B2191" s="4" t="str">
        <f>"36962022012612441313582"</f>
        <v>36962022012612441313582</v>
      </c>
      <c r="C2191" s="4" t="str">
        <f>"黄翠姬"</f>
        <v>黄翠姬</v>
      </c>
      <c r="D2191" s="4"/>
    </row>
    <row r="2192" spans="1:4" s="1" customFormat="1" ht="34.5" customHeight="1">
      <c r="A2192" s="4">
        <v>2190</v>
      </c>
      <c r="B2192" s="4" t="str">
        <f>"36962022012613000013623"</f>
        <v>36962022012613000013623</v>
      </c>
      <c r="C2192" s="4" t="str">
        <f>"邹渔"</f>
        <v>邹渔</v>
      </c>
      <c r="D2192" s="4"/>
    </row>
    <row r="2193" spans="1:4" s="1" customFormat="1" ht="34.5" customHeight="1">
      <c r="A2193" s="4">
        <v>2191</v>
      </c>
      <c r="B2193" s="4" t="str">
        <f>"36962022012613015613636"</f>
        <v>36962022012613015613636</v>
      </c>
      <c r="C2193" s="4" t="str">
        <f>"辛琳"</f>
        <v>辛琳</v>
      </c>
      <c r="D2193" s="4"/>
    </row>
    <row r="2194" spans="1:4" s="1" customFormat="1" ht="34.5" customHeight="1">
      <c r="A2194" s="4">
        <v>2192</v>
      </c>
      <c r="B2194" s="4" t="str">
        <f>"36962022012613114713670"</f>
        <v>36962022012613114713670</v>
      </c>
      <c r="C2194" s="4" t="str">
        <f>"黄岚姿"</f>
        <v>黄岚姿</v>
      </c>
      <c r="D2194" s="4"/>
    </row>
    <row r="2195" spans="1:4" s="1" customFormat="1" ht="34.5" customHeight="1">
      <c r="A2195" s="4">
        <v>2193</v>
      </c>
      <c r="B2195" s="4" t="str">
        <f>"36962022012613150413678"</f>
        <v>36962022012613150413678</v>
      </c>
      <c r="C2195" s="4" t="str">
        <f>"陈绵琛"</f>
        <v>陈绵琛</v>
      </c>
      <c r="D2195" s="4"/>
    </row>
    <row r="2196" spans="1:4" s="1" customFormat="1" ht="34.5" customHeight="1">
      <c r="A2196" s="4">
        <v>2194</v>
      </c>
      <c r="B2196" s="4" t="str">
        <f>"36962022012613153113679"</f>
        <v>36962022012613153113679</v>
      </c>
      <c r="C2196" s="4" t="str">
        <f>"陈琼发"</f>
        <v>陈琼发</v>
      </c>
      <c r="D2196" s="4"/>
    </row>
    <row r="2197" spans="1:4" s="1" customFormat="1" ht="34.5" customHeight="1">
      <c r="A2197" s="4">
        <v>2195</v>
      </c>
      <c r="B2197" s="4" t="str">
        <f>"36962022012613281213709"</f>
        <v>36962022012613281213709</v>
      </c>
      <c r="C2197" s="4" t="str">
        <f>"陈珏葶"</f>
        <v>陈珏葶</v>
      </c>
      <c r="D2197" s="4"/>
    </row>
    <row r="2198" spans="1:4" s="1" customFormat="1" ht="34.5" customHeight="1">
      <c r="A2198" s="4">
        <v>2196</v>
      </c>
      <c r="B2198" s="4" t="str">
        <f>"36962022012613361813730"</f>
        <v>36962022012613361813730</v>
      </c>
      <c r="C2198" s="4" t="str">
        <f>"徐月圆"</f>
        <v>徐月圆</v>
      </c>
      <c r="D2198" s="4"/>
    </row>
    <row r="2199" spans="1:4" s="1" customFormat="1" ht="34.5" customHeight="1">
      <c r="A2199" s="4">
        <v>2197</v>
      </c>
      <c r="B2199" s="4" t="str">
        <f>"36962022012613363713731"</f>
        <v>36962022012613363713731</v>
      </c>
      <c r="C2199" s="4" t="str">
        <f>"李宁"</f>
        <v>李宁</v>
      </c>
      <c r="D2199" s="4"/>
    </row>
    <row r="2200" spans="1:4" s="1" customFormat="1" ht="34.5" customHeight="1">
      <c r="A2200" s="4">
        <v>2198</v>
      </c>
      <c r="B2200" s="4" t="str">
        <f>"36962022012614025813784"</f>
        <v>36962022012614025813784</v>
      </c>
      <c r="C2200" s="4" t="str">
        <f>"秦巾杰"</f>
        <v>秦巾杰</v>
      </c>
      <c r="D2200" s="4"/>
    </row>
    <row r="2201" spans="1:4" s="1" customFormat="1" ht="34.5" customHeight="1">
      <c r="A2201" s="4">
        <v>2199</v>
      </c>
      <c r="B2201" s="4" t="str">
        <f>"36962022012614074313793"</f>
        <v>36962022012614074313793</v>
      </c>
      <c r="C2201" s="4" t="str">
        <f>"符亚认"</f>
        <v>符亚认</v>
      </c>
      <c r="D2201" s="4"/>
    </row>
    <row r="2202" spans="1:4" s="1" customFormat="1" ht="34.5" customHeight="1">
      <c r="A2202" s="4">
        <v>2200</v>
      </c>
      <c r="B2202" s="4" t="str">
        <f>"36962022012614344813863"</f>
        <v>36962022012614344813863</v>
      </c>
      <c r="C2202" s="4" t="str">
        <f>"阮仕慧"</f>
        <v>阮仕慧</v>
      </c>
      <c r="D2202" s="4"/>
    </row>
    <row r="2203" spans="1:4" s="1" customFormat="1" ht="34.5" customHeight="1">
      <c r="A2203" s="4">
        <v>2201</v>
      </c>
      <c r="B2203" s="4" t="str">
        <f>"36962022012614470213900"</f>
        <v>36962022012614470213900</v>
      </c>
      <c r="C2203" s="4" t="str">
        <f>"王福生"</f>
        <v>王福生</v>
      </c>
      <c r="D2203" s="4"/>
    </row>
    <row r="2204" spans="1:4" s="1" customFormat="1" ht="34.5" customHeight="1">
      <c r="A2204" s="4">
        <v>2202</v>
      </c>
      <c r="B2204" s="4" t="str">
        <f>"36962022012614472013901"</f>
        <v>36962022012614472013901</v>
      </c>
      <c r="C2204" s="4" t="str">
        <f>"林书泳"</f>
        <v>林书泳</v>
      </c>
      <c r="D2204" s="4"/>
    </row>
    <row r="2205" spans="1:4" s="1" customFormat="1" ht="34.5" customHeight="1">
      <c r="A2205" s="4">
        <v>2203</v>
      </c>
      <c r="B2205" s="4" t="str">
        <f>"36962022012614473113904"</f>
        <v>36962022012614473113904</v>
      </c>
      <c r="C2205" s="4" t="str">
        <f>"李光柳"</f>
        <v>李光柳</v>
      </c>
      <c r="D2205" s="4"/>
    </row>
    <row r="2206" spans="1:4" s="1" customFormat="1" ht="34.5" customHeight="1">
      <c r="A2206" s="4">
        <v>2204</v>
      </c>
      <c r="B2206" s="4" t="str">
        <f>"36962022012614574713938"</f>
        <v>36962022012614574713938</v>
      </c>
      <c r="C2206" s="4" t="str">
        <f>"陈高民"</f>
        <v>陈高民</v>
      </c>
      <c r="D2206" s="4"/>
    </row>
    <row r="2207" spans="1:4" s="1" customFormat="1" ht="34.5" customHeight="1">
      <c r="A2207" s="4">
        <v>2205</v>
      </c>
      <c r="B2207" s="4" t="str">
        <f>"36962022012615002413945"</f>
        <v>36962022012615002413945</v>
      </c>
      <c r="C2207" s="4" t="str">
        <f>"卓多豹"</f>
        <v>卓多豹</v>
      </c>
      <c r="D2207" s="4"/>
    </row>
    <row r="2208" spans="1:4" s="1" customFormat="1" ht="34.5" customHeight="1">
      <c r="A2208" s="4">
        <v>2206</v>
      </c>
      <c r="B2208" s="4" t="str">
        <f>"36962022012615070713969"</f>
        <v>36962022012615070713969</v>
      </c>
      <c r="C2208" s="4" t="str">
        <f>"高元嘉"</f>
        <v>高元嘉</v>
      </c>
      <c r="D2208" s="4"/>
    </row>
    <row r="2209" spans="1:4" s="1" customFormat="1" ht="34.5" customHeight="1">
      <c r="A2209" s="4">
        <v>2207</v>
      </c>
      <c r="B2209" s="4" t="str">
        <f>"36962022012615094913983"</f>
        <v>36962022012615094913983</v>
      </c>
      <c r="C2209" s="4" t="str">
        <f>"裴日香"</f>
        <v>裴日香</v>
      </c>
      <c r="D2209" s="4"/>
    </row>
    <row r="2210" spans="1:4" s="1" customFormat="1" ht="34.5" customHeight="1">
      <c r="A2210" s="4">
        <v>2208</v>
      </c>
      <c r="B2210" s="4" t="str">
        <f>"36962022012615201314009"</f>
        <v>36962022012615201314009</v>
      </c>
      <c r="C2210" s="4" t="str">
        <f>"符新武"</f>
        <v>符新武</v>
      </c>
      <c r="D2210" s="4"/>
    </row>
    <row r="2211" spans="1:4" s="1" customFormat="1" ht="34.5" customHeight="1">
      <c r="A2211" s="4">
        <v>2209</v>
      </c>
      <c r="B2211" s="4" t="str">
        <f>"36962022012615330014057"</f>
        <v>36962022012615330014057</v>
      </c>
      <c r="C2211" s="4" t="str">
        <f>"严东"</f>
        <v>严东</v>
      </c>
      <c r="D2211" s="4"/>
    </row>
    <row r="2212" spans="1:4" s="1" customFormat="1" ht="34.5" customHeight="1">
      <c r="A2212" s="4">
        <v>2210</v>
      </c>
      <c r="B2212" s="4" t="str">
        <f>"36962022012615400514081"</f>
        <v>36962022012615400514081</v>
      </c>
      <c r="C2212" s="4" t="str">
        <f>"吴清雅"</f>
        <v>吴清雅</v>
      </c>
      <c r="D2212" s="4"/>
    </row>
    <row r="2213" spans="1:4" s="1" customFormat="1" ht="34.5" customHeight="1">
      <c r="A2213" s="4">
        <v>2211</v>
      </c>
      <c r="B2213" s="4" t="str">
        <f>"36962022012615405514083"</f>
        <v>36962022012615405514083</v>
      </c>
      <c r="C2213" s="4" t="str">
        <f>"林云"</f>
        <v>林云</v>
      </c>
      <c r="D2213" s="4"/>
    </row>
    <row r="2214" spans="1:4" s="1" customFormat="1" ht="34.5" customHeight="1">
      <c r="A2214" s="4">
        <v>2212</v>
      </c>
      <c r="B2214" s="4" t="str">
        <f>"36962022012615422114086"</f>
        <v>36962022012615422114086</v>
      </c>
      <c r="C2214" s="4" t="str">
        <f>"张耀月"</f>
        <v>张耀月</v>
      </c>
      <c r="D2214" s="4"/>
    </row>
    <row r="2215" spans="1:4" s="1" customFormat="1" ht="34.5" customHeight="1">
      <c r="A2215" s="4">
        <v>2213</v>
      </c>
      <c r="B2215" s="4" t="str">
        <f>"36962022012615441214092"</f>
        <v>36962022012615441214092</v>
      </c>
      <c r="C2215" s="4" t="str">
        <f>"黄剑胜"</f>
        <v>黄剑胜</v>
      </c>
      <c r="D2215" s="4"/>
    </row>
    <row r="2216" spans="1:4" s="1" customFormat="1" ht="34.5" customHeight="1">
      <c r="A2216" s="4">
        <v>2214</v>
      </c>
      <c r="B2216" s="4" t="str">
        <f>"36962022012615452814095"</f>
        <v>36962022012615452814095</v>
      </c>
      <c r="C2216" s="4" t="str">
        <f>"陈祥国"</f>
        <v>陈祥国</v>
      </c>
      <c r="D2216" s="4"/>
    </row>
    <row r="2217" spans="1:4" s="1" customFormat="1" ht="34.5" customHeight="1">
      <c r="A2217" s="4">
        <v>2215</v>
      </c>
      <c r="B2217" s="4" t="str">
        <f>"36962022012615471614101"</f>
        <v>36962022012615471614101</v>
      </c>
      <c r="C2217" s="4" t="str">
        <f>"朱俊龙"</f>
        <v>朱俊龙</v>
      </c>
      <c r="D2217" s="4"/>
    </row>
    <row r="2218" spans="1:4" s="1" customFormat="1" ht="34.5" customHeight="1">
      <c r="A2218" s="4">
        <v>2216</v>
      </c>
      <c r="B2218" s="4" t="str">
        <f>"36962022012615474514103"</f>
        <v>36962022012615474514103</v>
      </c>
      <c r="C2218" s="4" t="str">
        <f>"李相杰"</f>
        <v>李相杰</v>
      </c>
      <c r="D2218" s="4"/>
    </row>
    <row r="2219" spans="1:4" s="1" customFormat="1" ht="34.5" customHeight="1">
      <c r="A2219" s="4">
        <v>2217</v>
      </c>
      <c r="B2219" s="4" t="str">
        <f>"36962022012615540114116"</f>
        <v>36962022012615540114116</v>
      </c>
      <c r="C2219" s="4" t="str">
        <f>"林文霞"</f>
        <v>林文霞</v>
      </c>
      <c r="D2219" s="4"/>
    </row>
    <row r="2220" spans="1:4" s="1" customFormat="1" ht="34.5" customHeight="1">
      <c r="A2220" s="4">
        <v>2218</v>
      </c>
      <c r="B2220" s="4" t="str">
        <f>"36962022012615560314124"</f>
        <v>36962022012615560314124</v>
      </c>
      <c r="C2220" s="4" t="str">
        <f>"朱艳"</f>
        <v>朱艳</v>
      </c>
      <c r="D2220" s="4"/>
    </row>
    <row r="2221" spans="1:4" s="1" customFormat="1" ht="34.5" customHeight="1">
      <c r="A2221" s="4">
        <v>2219</v>
      </c>
      <c r="B2221" s="4" t="str">
        <f>"36962022012616061614159"</f>
        <v>36962022012616061614159</v>
      </c>
      <c r="C2221" s="4" t="str">
        <f>"谢海皇"</f>
        <v>谢海皇</v>
      </c>
      <c r="D2221" s="4"/>
    </row>
    <row r="2222" spans="1:4" s="1" customFormat="1" ht="34.5" customHeight="1">
      <c r="A2222" s="4">
        <v>2220</v>
      </c>
      <c r="B2222" s="4" t="str">
        <f>"36962022012616084314163"</f>
        <v>36962022012616084314163</v>
      </c>
      <c r="C2222" s="4" t="str">
        <f>"刘圣贺"</f>
        <v>刘圣贺</v>
      </c>
      <c r="D2222" s="4"/>
    </row>
    <row r="2223" spans="1:4" s="1" customFormat="1" ht="34.5" customHeight="1">
      <c r="A2223" s="4">
        <v>2221</v>
      </c>
      <c r="B2223" s="4" t="str">
        <f>"36962022012616224314217"</f>
        <v>36962022012616224314217</v>
      </c>
      <c r="C2223" s="4" t="str">
        <f>"陈方利"</f>
        <v>陈方利</v>
      </c>
      <c r="D2223" s="4"/>
    </row>
    <row r="2224" spans="1:4" s="1" customFormat="1" ht="34.5" customHeight="1">
      <c r="A2224" s="4">
        <v>2222</v>
      </c>
      <c r="B2224" s="4" t="str">
        <f>"36962022012616270614231"</f>
        <v>36962022012616270614231</v>
      </c>
      <c r="C2224" s="4" t="str">
        <f>"邱建荣"</f>
        <v>邱建荣</v>
      </c>
      <c r="D2224" s="4"/>
    </row>
    <row r="2225" spans="1:4" s="1" customFormat="1" ht="34.5" customHeight="1">
      <c r="A2225" s="4">
        <v>2223</v>
      </c>
      <c r="B2225" s="4" t="str">
        <f>"36962022012616282114235"</f>
        <v>36962022012616282114235</v>
      </c>
      <c r="C2225" s="4" t="str">
        <f>"夏香"</f>
        <v>夏香</v>
      </c>
      <c r="D2225" s="4"/>
    </row>
    <row r="2226" spans="1:4" s="1" customFormat="1" ht="34.5" customHeight="1">
      <c r="A2226" s="4">
        <v>2224</v>
      </c>
      <c r="B2226" s="4" t="str">
        <f>"36962022012616303814240"</f>
        <v>36962022012616303814240</v>
      </c>
      <c r="C2226" s="4" t="str">
        <f>"王稳中"</f>
        <v>王稳中</v>
      </c>
      <c r="D2226" s="4"/>
    </row>
    <row r="2227" spans="1:4" s="1" customFormat="1" ht="34.5" customHeight="1">
      <c r="A2227" s="4">
        <v>2225</v>
      </c>
      <c r="B2227" s="4" t="str">
        <f>"36962022012616334814251"</f>
        <v>36962022012616334814251</v>
      </c>
      <c r="C2227" s="4" t="str">
        <f>"王嗣鼎"</f>
        <v>王嗣鼎</v>
      </c>
      <c r="D2227" s="4"/>
    </row>
    <row r="2228" spans="1:4" s="1" customFormat="1" ht="34.5" customHeight="1">
      <c r="A2228" s="4">
        <v>2226</v>
      </c>
      <c r="B2228" s="4" t="str">
        <f>"36962022012616415514275"</f>
        <v>36962022012616415514275</v>
      </c>
      <c r="C2228" s="4" t="str">
        <f>"李朝权"</f>
        <v>李朝权</v>
      </c>
      <c r="D2228" s="4"/>
    </row>
    <row r="2229" spans="1:4" s="1" customFormat="1" ht="34.5" customHeight="1">
      <c r="A2229" s="4">
        <v>2227</v>
      </c>
      <c r="B2229" s="4" t="str">
        <f>"36962022012616425014280"</f>
        <v>36962022012616425014280</v>
      </c>
      <c r="C2229" s="4" t="str">
        <f>"王婉婷"</f>
        <v>王婉婷</v>
      </c>
      <c r="D2229" s="4"/>
    </row>
    <row r="2230" spans="1:4" s="1" customFormat="1" ht="34.5" customHeight="1">
      <c r="A2230" s="4">
        <v>2228</v>
      </c>
      <c r="B2230" s="4" t="str">
        <f>"36962022012616474914293"</f>
        <v>36962022012616474914293</v>
      </c>
      <c r="C2230" s="4" t="str">
        <f>"洪瑜"</f>
        <v>洪瑜</v>
      </c>
      <c r="D2230" s="4"/>
    </row>
    <row r="2231" spans="1:4" s="1" customFormat="1" ht="34.5" customHeight="1">
      <c r="A2231" s="4">
        <v>2229</v>
      </c>
      <c r="B2231" s="4" t="str">
        <f>"36962022012616520914303"</f>
        <v>36962022012616520914303</v>
      </c>
      <c r="C2231" s="4" t="str">
        <f>"孙越"</f>
        <v>孙越</v>
      </c>
      <c r="D2231" s="4"/>
    </row>
    <row r="2232" spans="1:4" s="1" customFormat="1" ht="34.5" customHeight="1">
      <c r="A2232" s="4">
        <v>2230</v>
      </c>
      <c r="B2232" s="4" t="str">
        <f>"36962022012616574714321"</f>
        <v>36962022012616574714321</v>
      </c>
      <c r="C2232" s="4" t="str">
        <f>"谢兴振"</f>
        <v>谢兴振</v>
      </c>
      <c r="D2232" s="4"/>
    </row>
    <row r="2233" spans="1:4" s="1" customFormat="1" ht="34.5" customHeight="1">
      <c r="A2233" s="4">
        <v>2231</v>
      </c>
      <c r="B2233" s="4" t="str">
        <f>"36962022012616582514322"</f>
        <v>36962022012616582514322</v>
      </c>
      <c r="C2233" s="4" t="str">
        <f>"王育"</f>
        <v>王育</v>
      </c>
      <c r="D2233" s="4"/>
    </row>
    <row r="2234" spans="1:4" s="1" customFormat="1" ht="34.5" customHeight="1">
      <c r="A2234" s="4">
        <v>2232</v>
      </c>
      <c r="B2234" s="4" t="str">
        <f>"36962022012617103514330"</f>
        <v>36962022012617103514330</v>
      </c>
      <c r="C2234" s="4" t="str">
        <f>"李泽林"</f>
        <v>李泽林</v>
      </c>
      <c r="D2234" s="4"/>
    </row>
    <row r="2235" spans="1:4" s="1" customFormat="1" ht="34.5" customHeight="1">
      <c r="A2235" s="4">
        <v>2233</v>
      </c>
      <c r="B2235" s="4" t="str">
        <f>"36962022012617182714336"</f>
        <v>36962022012617182714336</v>
      </c>
      <c r="C2235" s="4" t="str">
        <f>"吴佳怡"</f>
        <v>吴佳怡</v>
      </c>
      <c r="D2235" s="4"/>
    </row>
    <row r="2236" spans="1:4" s="1" customFormat="1" ht="34.5" customHeight="1">
      <c r="A2236" s="4">
        <v>2234</v>
      </c>
      <c r="B2236" s="4" t="str">
        <f>"36962022012617183314337"</f>
        <v>36962022012617183314337</v>
      </c>
      <c r="C2236" s="4" t="str">
        <f>"高小穗"</f>
        <v>高小穗</v>
      </c>
      <c r="D2236" s="4"/>
    </row>
    <row r="2237" spans="1:4" s="1" customFormat="1" ht="34.5" customHeight="1">
      <c r="A2237" s="4">
        <v>2235</v>
      </c>
      <c r="B2237" s="4" t="str">
        <f>"36962022012617200714338"</f>
        <v>36962022012617200714338</v>
      </c>
      <c r="C2237" s="4" t="str">
        <f>"吴可任"</f>
        <v>吴可任</v>
      </c>
      <c r="D2237" s="4"/>
    </row>
    <row r="2238" spans="1:4" s="1" customFormat="1" ht="34.5" customHeight="1">
      <c r="A2238" s="4">
        <v>2236</v>
      </c>
      <c r="B2238" s="4" t="str">
        <f>"36962022012617244014340"</f>
        <v>36962022012617244014340</v>
      </c>
      <c r="C2238" s="4" t="str">
        <f>"吴梦飘"</f>
        <v>吴梦飘</v>
      </c>
      <c r="D2238" s="4"/>
    </row>
    <row r="2239" spans="1:4" s="1" customFormat="1" ht="34.5" customHeight="1">
      <c r="A2239" s="4">
        <v>2237</v>
      </c>
      <c r="B2239" s="4" t="str">
        <f>"36962022012617270914342"</f>
        <v>36962022012617270914342</v>
      </c>
      <c r="C2239" s="4" t="str">
        <f>"林梦珍"</f>
        <v>林梦珍</v>
      </c>
      <c r="D2239" s="4"/>
    </row>
    <row r="2240" spans="1:4" s="1" customFormat="1" ht="34.5" customHeight="1">
      <c r="A2240" s="4">
        <v>2238</v>
      </c>
      <c r="B2240" s="4" t="str">
        <f>"36962022012617354514346"</f>
        <v>36962022012617354514346</v>
      </c>
      <c r="C2240" s="4" t="str">
        <f>"赵顺玲"</f>
        <v>赵顺玲</v>
      </c>
      <c r="D2240" s="4"/>
    </row>
    <row r="2241" spans="1:4" s="1" customFormat="1" ht="34.5" customHeight="1">
      <c r="A2241" s="4">
        <v>2239</v>
      </c>
      <c r="B2241" s="4" t="str">
        <f>"36962022012617363414348"</f>
        <v>36962022012617363414348</v>
      </c>
      <c r="C2241" s="4" t="str">
        <f>"符伟志"</f>
        <v>符伟志</v>
      </c>
      <c r="D2241" s="4"/>
    </row>
    <row r="2242" spans="1:4" s="1" customFormat="1" ht="34.5" customHeight="1">
      <c r="A2242" s="4">
        <v>2240</v>
      </c>
      <c r="B2242" s="4" t="str">
        <f>"36962022012617442714353"</f>
        <v>36962022012617442714353</v>
      </c>
      <c r="C2242" s="4" t="str">
        <f>"白晓光"</f>
        <v>白晓光</v>
      </c>
      <c r="D2242" s="4"/>
    </row>
    <row r="2243" spans="1:4" s="1" customFormat="1" ht="34.5" customHeight="1">
      <c r="A2243" s="4">
        <v>2241</v>
      </c>
      <c r="B2243" s="4" t="str">
        <f>"36962022012617462914354"</f>
        <v>36962022012617462914354</v>
      </c>
      <c r="C2243" s="4" t="str">
        <f>"游玉连"</f>
        <v>游玉连</v>
      </c>
      <c r="D2243" s="4"/>
    </row>
    <row r="2244" spans="1:4" s="1" customFormat="1" ht="34.5" customHeight="1">
      <c r="A2244" s="4">
        <v>2242</v>
      </c>
      <c r="B2244" s="4" t="str">
        <f>"36962022012618110914363"</f>
        <v>36962022012618110914363</v>
      </c>
      <c r="C2244" s="4" t="str">
        <f>"曾雪光"</f>
        <v>曾雪光</v>
      </c>
      <c r="D2244" s="4"/>
    </row>
    <row r="2245" spans="1:4" s="1" customFormat="1" ht="34.5" customHeight="1">
      <c r="A2245" s="4">
        <v>2243</v>
      </c>
      <c r="B2245" s="4" t="str">
        <f>"36962022012618190814367"</f>
        <v>36962022012618190814367</v>
      </c>
      <c r="C2245" s="4" t="str">
        <f>"林梦娇"</f>
        <v>林梦娇</v>
      </c>
      <c r="D2245" s="4"/>
    </row>
    <row r="2246" spans="1:4" s="1" customFormat="1" ht="34.5" customHeight="1">
      <c r="A2246" s="4">
        <v>2244</v>
      </c>
      <c r="B2246" s="4" t="str">
        <f>"36962022012618314414371"</f>
        <v>36962022012618314414371</v>
      </c>
      <c r="C2246" s="4" t="str">
        <f>"吴欣"</f>
        <v>吴欣</v>
      </c>
      <c r="D2246" s="4"/>
    </row>
    <row r="2247" spans="1:4" s="1" customFormat="1" ht="34.5" customHeight="1">
      <c r="A2247" s="4">
        <v>2245</v>
      </c>
      <c r="B2247" s="4" t="str">
        <f>"36962022012618331814373"</f>
        <v>36962022012618331814373</v>
      </c>
      <c r="C2247" s="4" t="str">
        <f>"陈才平"</f>
        <v>陈才平</v>
      </c>
      <c r="D2247" s="4"/>
    </row>
    <row r="2248" spans="1:4" s="1" customFormat="1" ht="34.5" customHeight="1">
      <c r="A2248" s="4">
        <v>2246</v>
      </c>
      <c r="B2248" s="4" t="str">
        <f>"36962022012618420714378"</f>
        <v>36962022012618420714378</v>
      </c>
      <c r="C2248" s="4" t="str">
        <f>"苏高宇"</f>
        <v>苏高宇</v>
      </c>
      <c r="D2248" s="4"/>
    </row>
    <row r="2249" spans="1:4" s="1" customFormat="1" ht="34.5" customHeight="1">
      <c r="A2249" s="4">
        <v>2247</v>
      </c>
      <c r="B2249" s="4" t="str">
        <f>"36962022012618514214383"</f>
        <v>36962022012618514214383</v>
      </c>
      <c r="C2249" s="4" t="str">
        <f>"古子英"</f>
        <v>古子英</v>
      </c>
      <c r="D2249" s="4"/>
    </row>
    <row r="2250" spans="1:4" s="1" customFormat="1" ht="34.5" customHeight="1">
      <c r="A2250" s="4">
        <v>2248</v>
      </c>
      <c r="B2250" s="4" t="str">
        <f>"36962022012619303914400"</f>
        <v>36962022012619303914400</v>
      </c>
      <c r="C2250" s="4" t="str">
        <f>"朱成龙"</f>
        <v>朱成龙</v>
      </c>
      <c r="D2250" s="4"/>
    </row>
    <row r="2251" spans="1:4" s="1" customFormat="1" ht="34.5" customHeight="1">
      <c r="A2251" s="4">
        <v>2249</v>
      </c>
      <c r="B2251" s="4" t="str">
        <f>"36962022012619381614404"</f>
        <v>36962022012619381614404</v>
      </c>
      <c r="C2251" s="4" t="str">
        <f>"黄昌海"</f>
        <v>黄昌海</v>
      </c>
      <c r="D2251" s="4"/>
    </row>
    <row r="2252" spans="1:4" s="1" customFormat="1" ht="34.5" customHeight="1">
      <c r="A2252" s="4">
        <v>2250</v>
      </c>
      <c r="B2252" s="4" t="str">
        <f>"36962022012619543614410"</f>
        <v>36962022012619543614410</v>
      </c>
      <c r="C2252" s="4" t="str">
        <f>"张明明"</f>
        <v>张明明</v>
      </c>
      <c r="D2252" s="4"/>
    </row>
    <row r="2253" spans="1:4" s="1" customFormat="1" ht="34.5" customHeight="1">
      <c r="A2253" s="4">
        <v>2251</v>
      </c>
      <c r="B2253" s="4" t="str">
        <f>"36962022012620121114420"</f>
        <v>36962022012620121114420</v>
      </c>
      <c r="C2253" s="4" t="str">
        <f>"张晋鹏"</f>
        <v>张晋鹏</v>
      </c>
      <c r="D2253" s="4"/>
    </row>
    <row r="2254" spans="1:4" s="1" customFormat="1" ht="34.5" customHeight="1">
      <c r="A2254" s="4">
        <v>2252</v>
      </c>
      <c r="B2254" s="4" t="str">
        <f>"36962022012620134514423"</f>
        <v>36962022012620134514423</v>
      </c>
      <c r="C2254" s="4" t="str">
        <f>"欧阳继恒"</f>
        <v>欧阳继恒</v>
      </c>
      <c r="D2254" s="4"/>
    </row>
    <row r="2255" spans="1:4" s="1" customFormat="1" ht="34.5" customHeight="1">
      <c r="A2255" s="4">
        <v>2253</v>
      </c>
      <c r="B2255" s="4" t="str">
        <f>"36962022012620325614433"</f>
        <v>36962022012620325614433</v>
      </c>
      <c r="C2255" s="4" t="str">
        <f>"林翔"</f>
        <v>林翔</v>
      </c>
      <c r="D2255" s="4"/>
    </row>
    <row r="2256" spans="1:4" s="1" customFormat="1" ht="34.5" customHeight="1">
      <c r="A2256" s="4">
        <v>2254</v>
      </c>
      <c r="B2256" s="4" t="str">
        <f>"36962022012620490914441"</f>
        <v>36962022012620490914441</v>
      </c>
      <c r="C2256" s="4" t="str">
        <f>"李杨"</f>
        <v>李杨</v>
      </c>
      <c r="D2256" s="4"/>
    </row>
    <row r="2257" spans="1:4" s="1" customFormat="1" ht="34.5" customHeight="1">
      <c r="A2257" s="4">
        <v>2255</v>
      </c>
      <c r="B2257" s="4" t="str">
        <f>"36962022012620534114443"</f>
        <v>36962022012620534114443</v>
      </c>
      <c r="C2257" s="4" t="str">
        <f>"陈星星"</f>
        <v>陈星星</v>
      </c>
      <c r="D2257" s="4"/>
    </row>
    <row r="2258" spans="1:4" s="1" customFormat="1" ht="34.5" customHeight="1">
      <c r="A2258" s="4">
        <v>2256</v>
      </c>
      <c r="B2258" s="4" t="str">
        <f>"36962022012620534114444"</f>
        <v>36962022012620534114444</v>
      </c>
      <c r="C2258" s="4" t="str">
        <f>"王丽凤"</f>
        <v>王丽凤</v>
      </c>
      <c r="D2258" s="4"/>
    </row>
    <row r="2259" spans="1:4" s="1" customFormat="1" ht="34.5" customHeight="1">
      <c r="A2259" s="4">
        <v>2257</v>
      </c>
      <c r="B2259" s="4" t="str">
        <f>"36962022012621063214454"</f>
        <v>36962022012621063214454</v>
      </c>
      <c r="C2259" s="4" t="str">
        <f>"李明磊"</f>
        <v>李明磊</v>
      </c>
      <c r="D2259" s="4"/>
    </row>
    <row r="2260" spans="1:4" s="1" customFormat="1" ht="34.5" customHeight="1">
      <c r="A2260" s="4">
        <v>2258</v>
      </c>
      <c r="B2260" s="4" t="str">
        <f>"36962022012621252614461"</f>
        <v>36962022012621252614461</v>
      </c>
      <c r="C2260" s="4" t="str">
        <f>"林凡"</f>
        <v>林凡</v>
      </c>
      <c r="D2260" s="4"/>
    </row>
    <row r="2261" spans="1:4" s="1" customFormat="1" ht="34.5" customHeight="1">
      <c r="A2261" s="4">
        <v>2259</v>
      </c>
      <c r="B2261" s="4" t="str">
        <f>"36962022012621325314464"</f>
        <v>36962022012621325314464</v>
      </c>
      <c r="C2261" s="4" t="str">
        <f>"韩毅"</f>
        <v>韩毅</v>
      </c>
      <c r="D2261" s="4"/>
    </row>
    <row r="2262" spans="1:4" s="1" customFormat="1" ht="34.5" customHeight="1">
      <c r="A2262" s="4">
        <v>2260</v>
      </c>
      <c r="B2262" s="4" t="str">
        <f>"36962022012621340614467"</f>
        <v>36962022012621340614467</v>
      </c>
      <c r="C2262" s="4" t="str">
        <f>"黄埔均"</f>
        <v>黄埔均</v>
      </c>
      <c r="D2262" s="4"/>
    </row>
    <row r="2263" spans="1:4" s="1" customFormat="1" ht="34.5" customHeight="1">
      <c r="A2263" s="4">
        <v>2261</v>
      </c>
      <c r="B2263" s="4" t="str">
        <f>"36962022012621402214472"</f>
        <v>36962022012621402214472</v>
      </c>
      <c r="C2263" s="4" t="str">
        <f>"赵文蔚"</f>
        <v>赵文蔚</v>
      </c>
      <c r="D2263" s="4"/>
    </row>
    <row r="2264" spans="1:4" s="1" customFormat="1" ht="34.5" customHeight="1">
      <c r="A2264" s="4">
        <v>2262</v>
      </c>
      <c r="B2264" s="4" t="str">
        <f>"36962022012621450614477"</f>
        <v>36962022012621450614477</v>
      </c>
      <c r="C2264" s="4" t="str">
        <f>"李观平"</f>
        <v>李观平</v>
      </c>
      <c r="D2264" s="4"/>
    </row>
    <row r="2265" spans="1:4" s="1" customFormat="1" ht="34.5" customHeight="1">
      <c r="A2265" s="4">
        <v>2263</v>
      </c>
      <c r="B2265" s="4" t="str">
        <f>"36962022012621484814481"</f>
        <v>36962022012621484814481</v>
      </c>
      <c r="C2265" s="4" t="str">
        <f>"罗雪芳"</f>
        <v>罗雪芳</v>
      </c>
      <c r="D2265" s="4"/>
    </row>
    <row r="2266" spans="1:4" s="1" customFormat="1" ht="34.5" customHeight="1">
      <c r="A2266" s="4">
        <v>2264</v>
      </c>
      <c r="B2266" s="4" t="str">
        <f>"36962022012621534614485"</f>
        <v>36962022012621534614485</v>
      </c>
      <c r="C2266" s="4" t="str">
        <f>"黄锦珺"</f>
        <v>黄锦珺</v>
      </c>
      <c r="D2266" s="4"/>
    </row>
    <row r="2267" spans="1:4" s="1" customFormat="1" ht="34.5" customHeight="1">
      <c r="A2267" s="4">
        <v>2265</v>
      </c>
      <c r="B2267" s="4" t="str">
        <f>"36962022012621543914487"</f>
        <v>36962022012621543914487</v>
      </c>
      <c r="C2267" s="4" t="str">
        <f>"卢以彤"</f>
        <v>卢以彤</v>
      </c>
      <c r="D2267" s="4"/>
    </row>
    <row r="2268" spans="1:4" s="1" customFormat="1" ht="34.5" customHeight="1">
      <c r="A2268" s="4">
        <v>2266</v>
      </c>
      <c r="B2268" s="4" t="str">
        <f>"36962022012622012614493"</f>
        <v>36962022012622012614493</v>
      </c>
      <c r="C2268" s="4" t="str">
        <f>"符海龙"</f>
        <v>符海龙</v>
      </c>
      <c r="D2268" s="4"/>
    </row>
    <row r="2269" spans="1:4" s="1" customFormat="1" ht="34.5" customHeight="1">
      <c r="A2269" s="4">
        <v>2267</v>
      </c>
      <c r="B2269" s="4" t="str">
        <f>"36962022012622132514499"</f>
        <v>36962022012622132514499</v>
      </c>
      <c r="C2269" s="4" t="str">
        <f>"陈晓轻"</f>
        <v>陈晓轻</v>
      </c>
      <c r="D2269" s="4"/>
    </row>
    <row r="2270" spans="1:4" s="1" customFormat="1" ht="34.5" customHeight="1">
      <c r="A2270" s="4">
        <v>2268</v>
      </c>
      <c r="B2270" s="4" t="str">
        <f>"36962022012622133414501"</f>
        <v>36962022012622133414501</v>
      </c>
      <c r="C2270" s="4" t="str">
        <f>"吴天法"</f>
        <v>吴天法</v>
      </c>
      <c r="D2270" s="4"/>
    </row>
    <row r="2271" spans="1:4" s="1" customFormat="1" ht="34.5" customHeight="1">
      <c r="A2271" s="4">
        <v>2269</v>
      </c>
      <c r="B2271" s="4" t="str">
        <f>"36962022012622210914508"</f>
        <v>36962022012622210914508</v>
      </c>
      <c r="C2271" s="4" t="str">
        <f>"梁生培"</f>
        <v>梁生培</v>
      </c>
      <c r="D2271" s="4"/>
    </row>
    <row r="2272" spans="1:4" s="1" customFormat="1" ht="34.5" customHeight="1">
      <c r="A2272" s="4">
        <v>2270</v>
      </c>
      <c r="B2272" s="4" t="str">
        <f>"36962022012622242814510"</f>
        <v>36962022012622242814510</v>
      </c>
      <c r="C2272" s="4" t="str">
        <f>"王玲"</f>
        <v>王玲</v>
      </c>
      <c r="D2272" s="4"/>
    </row>
    <row r="2273" spans="1:4" s="1" customFormat="1" ht="34.5" customHeight="1">
      <c r="A2273" s="4">
        <v>2271</v>
      </c>
      <c r="B2273" s="4" t="str">
        <f>"36962022012622255314513"</f>
        <v>36962022012622255314513</v>
      </c>
      <c r="C2273" s="4" t="str">
        <f>"张婷婷"</f>
        <v>张婷婷</v>
      </c>
      <c r="D2273" s="4"/>
    </row>
    <row r="2274" spans="1:4" s="1" customFormat="1" ht="34.5" customHeight="1">
      <c r="A2274" s="4">
        <v>2272</v>
      </c>
      <c r="B2274" s="4" t="str">
        <f>"36962022012622341614516"</f>
        <v>36962022012622341614516</v>
      </c>
      <c r="C2274" s="4" t="str">
        <f>"韦吉振"</f>
        <v>韦吉振</v>
      </c>
      <c r="D2274" s="4"/>
    </row>
    <row r="2275" spans="1:4" s="1" customFormat="1" ht="34.5" customHeight="1">
      <c r="A2275" s="4">
        <v>2273</v>
      </c>
      <c r="B2275" s="4" t="str">
        <f>"36962022012622475014522"</f>
        <v>36962022012622475014522</v>
      </c>
      <c r="C2275" s="4" t="str">
        <f>"符定高"</f>
        <v>符定高</v>
      </c>
      <c r="D2275" s="4"/>
    </row>
    <row r="2276" spans="1:4" s="1" customFormat="1" ht="34.5" customHeight="1">
      <c r="A2276" s="4">
        <v>2274</v>
      </c>
      <c r="B2276" s="4" t="str">
        <f>"36962022012622491414524"</f>
        <v>36962022012622491414524</v>
      </c>
      <c r="C2276" s="4" t="str">
        <f>"林玲玲"</f>
        <v>林玲玲</v>
      </c>
      <c r="D2276" s="4"/>
    </row>
    <row r="2277" spans="1:4" s="1" customFormat="1" ht="34.5" customHeight="1">
      <c r="A2277" s="4">
        <v>2275</v>
      </c>
      <c r="B2277" s="4" t="str">
        <f>"36962022012622523214527"</f>
        <v>36962022012622523214527</v>
      </c>
      <c r="C2277" s="4" t="str">
        <f>"孙婧莹"</f>
        <v>孙婧莹</v>
      </c>
      <c r="D2277" s="4"/>
    </row>
    <row r="2278" spans="1:4" s="1" customFormat="1" ht="34.5" customHeight="1">
      <c r="A2278" s="4">
        <v>2276</v>
      </c>
      <c r="B2278" s="4" t="str">
        <f>"36962022012623013414531"</f>
        <v>36962022012623013414531</v>
      </c>
      <c r="C2278" s="4" t="str">
        <f>"黄文广"</f>
        <v>黄文广</v>
      </c>
      <c r="D2278" s="4"/>
    </row>
    <row r="2279" spans="1:4" s="1" customFormat="1" ht="34.5" customHeight="1">
      <c r="A2279" s="4">
        <v>2277</v>
      </c>
      <c r="B2279" s="4" t="str">
        <f>"36962022012623031514532"</f>
        <v>36962022012623031514532</v>
      </c>
      <c r="C2279" s="4" t="str">
        <f>"唐小妹"</f>
        <v>唐小妹</v>
      </c>
      <c r="D2279" s="4"/>
    </row>
    <row r="2280" spans="1:4" s="1" customFormat="1" ht="34.5" customHeight="1">
      <c r="A2280" s="4">
        <v>2278</v>
      </c>
      <c r="B2280" s="4" t="str">
        <f>"36962022012623041714535"</f>
        <v>36962022012623041714535</v>
      </c>
      <c r="C2280" s="4" t="str">
        <f>"邹金帅"</f>
        <v>邹金帅</v>
      </c>
      <c r="D2280" s="4"/>
    </row>
    <row r="2281" spans="1:4" s="1" customFormat="1" ht="34.5" customHeight="1">
      <c r="A2281" s="4">
        <v>2279</v>
      </c>
      <c r="B2281" s="4" t="str">
        <f>"36962022012623055914537"</f>
        <v>36962022012623055914537</v>
      </c>
      <c r="C2281" s="4" t="str">
        <f>"李海山"</f>
        <v>李海山</v>
      </c>
      <c r="D2281" s="4"/>
    </row>
    <row r="2282" spans="1:4" s="1" customFormat="1" ht="34.5" customHeight="1">
      <c r="A2282" s="4">
        <v>2280</v>
      </c>
      <c r="B2282" s="4" t="str">
        <f>"36962022012623064914538"</f>
        <v>36962022012623064914538</v>
      </c>
      <c r="C2282" s="4" t="str">
        <f>"赵春燕"</f>
        <v>赵春燕</v>
      </c>
      <c r="D2282" s="4"/>
    </row>
    <row r="2283" spans="1:4" s="1" customFormat="1" ht="34.5" customHeight="1">
      <c r="A2283" s="4">
        <v>2281</v>
      </c>
      <c r="B2283" s="4" t="str">
        <f>"36962022012623180714544"</f>
        <v>36962022012623180714544</v>
      </c>
      <c r="C2283" s="4" t="str">
        <f>"柯俊余"</f>
        <v>柯俊余</v>
      </c>
      <c r="D2283" s="4"/>
    </row>
    <row r="2284" spans="1:4" s="1" customFormat="1" ht="34.5" customHeight="1">
      <c r="A2284" s="4">
        <v>2282</v>
      </c>
      <c r="B2284" s="4" t="str">
        <f>"36962022012623234214547"</f>
        <v>36962022012623234214547</v>
      </c>
      <c r="C2284" s="4" t="str">
        <f>"王群超"</f>
        <v>王群超</v>
      </c>
      <c r="D2284" s="4"/>
    </row>
    <row r="2285" spans="1:4" s="1" customFormat="1" ht="34.5" customHeight="1">
      <c r="A2285" s="4">
        <v>2283</v>
      </c>
      <c r="B2285" s="4" t="str">
        <f>"36962022012623522314554"</f>
        <v>36962022012623522314554</v>
      </c>
      <c r="C2285" s="4" t="str">
        <f>"林玲娜"</f>
        <v>林玲娜</v>
      </c>
      <c r="D2285" s="4"/>
    </row>
    <row r="2286" spans="1:4" s="1" customFormat="1" ht="34.5" customHeight="1">
      <c r="A2286" s="4">
        <v>2284</v>
      </c>
      <c r="B2286" s="4" t="str">
        <f>"36962022012700120314558"</f>
        <v>36962022012700120314558</v>
      </c>
      <c r="C2286" s="4" t="str">
        <f>"李小梅"</f>
        <v>李小梅</v>
      </c>
      <c r="D2286" s="4"/>
    </row>
    <row r="2287" spans="1:4" s="1" customFormat="1" ht="34.5" customHeight="1">
      <c r="A2287" s="4">
        <v>2285</v>
      </c>
      <c r="B2287" s="4" t="str">
        <f>"36962022012700212214562"</f>
        <v>36962022012700212214562</v>
      </c>
      <c r="C2287" s="4" t="str">
        <f>"陈焕辉"</f>
        <v>陈焕辉</v>
      </c>
      <c r="D2287" s="4"/>
    </row>
    <row r="2288" spans="1:4" s="1" customFormat="1" ht="34.5" customHeight="1">
      <c r="A2288" s="4">
        <v>2286</v>
      </c>
      <c r="B2288" s="4" t="str">
        <f>"36962022012700474114568"</f>
        <v>36962022012700474114568</v>
      </c>
      <c r="C2288" s="4" t="str">
        <f>"王朝培"</f>
        <v>王朝培</v>
      </c>
      <c r="D2288" s="4"/>
    </row>
    <row r="2289" spans="1:4" s="1" customFormat="1" ht="34.5" customHeight="1">
      <c r="A2289" s="4">
        <v>2287</v>
      </c>
      <c r="B2289" s="4" t="str">
        <f>"36962022012701235614573"</f>
        <v>36962022012701235614573</v>
      </c>
      <c r="C2289" s="4" t="str">
        <f>"董昌杨"</f>
        <v>董昌杨</v>
      </c>
      <c r="D2289" s="4"/>
    </row>
    <row r="2290" spans="1:4" s="1" customFormat="1" ht="34.5" customHeight="1">
      <c r="A2290" s="4">
        <v>2288</v>
      </c>
      <c r="B2290" s="4" t="str">
        <f>"36962022012701271314574"</f>
        <v>36962022012701271314574</v>
      </c>
      <c r="C2290" s="4" t="str">
        <f>"苏浩华"</f>
        <v>苏浩华</v>
      </c>
      <c r="D2290" s="4"/>
    </row>
    <row r="2291" spans="1:4" s="1" customFormat="1" ht="34.5" customHeight="1">
      <c r="A2291" s="4">
        <v>2289</v>
      </c>
      <c r="B2291" s="4" t="str">
        <f>"36962022012701302314575"</f>
        <v>36962022012701302314575</v>
      </c>
      <c r="C2291" s="4" t="str">
        <f>"陈精敏"</f>
        <v>陈精敏</v>
      </c>
      <c r="D2291" s="4"/>
    </row>
    <row r="2292" spans="1:4" s="1" customFormat="1" ht="34.5" customHeight="1">
      <c r="A2292" s="4">
        <v>2290</v>
      </c>
      <c r="B2292" s="4" t="str">
        <f>"36962022012701574514580"</f>
        <v>36962022012701574514580</v>
      </c>
      <c r="C2292" s="4" t="str">
        <f>"谢慧芬"</f>
        <v>谢慧芬</v>
      </c>
      <c r="D2292" s="4"/>
    </row>
    <row r="2293" spans="1:4" s="1" customFormat="1" ht="34.5" customHeight="1">
      <c r="A2293" s="4">
        <v>2291</v>
      </c>
      <c r="B2293" s="4" t="str">
        <f>"36962022012706544314585"</f>
        <v>36962022012706544314585</v>
      </c>
      <c r="C2293" s="4" t="str">
        <f>"肖仕明"</f>
        <v>肖仕明</v>
      </c>
      <c r="D2293" s="4"/>
    </row>
    <row r="2294" spans="1:4" s="1" customFormat="1" ht="34.5" customHeight="1">
      <c r="A2294" s="4">
        <v>2292</v>
      </c>
      <c r="B2294" s="4" t="str">
        <f>"36962022012707274014589"</f>
        <v>36962022012707274014589</v>
      </c>
      <c r="C2294" s="4" t="str">
        <f>"卓上晶"</f>
        <v>卓上晶</v>
      </c>
      <c r="D2294" s="4"/>
    </row>
    <row r="2295" spans="1:4" s="1" customFormat="1" ht="34.5" customHeight="1">
      <c r="A2295" s="4">
        <v>2293</v>
      </c>
      <c r="B2295" s="4" t="str">
        <f>"36962022012708221814590"</f>
        <v>36962022012708221814590</v>
      </c>
      <c r="C2295" s="4" t="str">
        <f>"黄颖"</f>
        <v>黄颖</v>
      </c>
      <c r="D2295" s="4"/>
    </row>
    <row r="2296" spans="1:4" s="1" customFormat="1" ht="34.5" customHeight="1">
      <c r="A2296" s="4">
        <v>2294</v>
      </c>
      <c r="B2296" s="4" t="str">
        <f>"36962022012708470314600"</f>
        <v>36962022012708470314600</v>
      </c>
      <c r="C2296" s="4" t="str">
        <f>"黄合欢"</f>
        <v>黄合欢</v>
      </c>
      <c r="D2296" s="4"/>
    </row>
    <row r="2297" spans="1:4" s="1" customFormat="1" ht="34.5" customHeight="1">
      <c r="A2297" s="4">
        <v>2295</v>
      </c>
      <c r="B2297" s="4" t="str">
        <f>"36962022012709071614619"</f>
        <v>36962022012709071614619</v>
      </c>
      <c r="C2297" s="4" t="str">
        <f>"宋昕璞"</f>
        <v>宋昕璞</v>
      </c>
      <c r="D2297" s="4"/>
    </row>
    <row r="2298" spans="1:4" s="1" customFormat="1" ht="34.5" customHeight="1">
      <c r="A2298" s="4">
        <v>2296</v>
      </c>
      <c r="B2298" s="4" t="str">
        <f>"36962022012709190814630"</f>
        <v>36962022012709190814630</v>
      </c>
      <c r="C2298" s="4" t="str">
        <f>"符敦毅"</f>
        <v>符敦毅</v>
      </c>
      <c r="D2298" s="4"/>
    </row>
    <row r="2299" spans="1:4" s="1" customFormat="1" ht="34.5" customHeight="1">
      <c r="A2299" s="4">
        <v>2297</v>
      </c>
      <c r="B2299" s="4" t="str">
        <f>"36962022012709385714657"</f>
        <v>36962022012709385714657</v>
      </c>
      <c r="C2299" s="4" t="str">
        <f>"刘美焕"</f>
        <v>刘美焕</v>
      </c>
      <c r="D2299" s="4"/>
    </row>
    <row r="2300" spans="1:4" s="1" customFormat="1" ht="34.5" customHeight="1">
      <c r="A2300" s="4">
        <v>2298</v>
      </c>
      <c r="B2300" s="4" t="str">
        <f>"36962022012709501814676"</f>
        <v>36962022012709501814676</v>
      </c>
      <c r="C2300" s="4" t="str">
        <f>"易福南"</f>
        <v>易福南</v>
      </c>
      <c r="D2300" s="4"/>
    </row>
    <row r="2301" spans="1:4" s="1" customFormat="1" ht="34.5" customHeight="1">
      <c r="A2301" s="4">
        <v>2299</v>
      </c>
      <c r="B2301" s="4" t="str">
        <f>"36962022012709553314684"</f>
        <v>36962022012709553314684</v>
      </c>
      <c r="C2301" s="4" t="str">
        <f>"王连娇"</f>
        <v>王连娇</v>
      </c>
      <c r="D2301" s="4"/>
    </row>
    <row r="2302" spans="1:4" s="1" customFormat="1" ht="34.5" customHeight="1">
      <c r="A2302" s="4">
        <v>2300</v>
      </c>
      <c r="B2302" s="4" t="str">
        <f>"36962022012709555514685"</f>
        <v>36962022012709555514685</v>
      </c>
      <c r="C2302" s="4" t="str">
        <f>"李廷轲"</f>
        <v>李廷轲</v>
      </c>
      <c r="D2302" s="4"/>
    </row>
    <row r="2303" spans="1:4" s="1" customFormat="1" ht="34.5" customHeight="1">
      <c r="A2303" s="4">
        <v>2301</v>
      </c>
      <c r="B2303" s="4" t="str">
        <f>"36962022012710035914694"</f>
        <v>36962022012710035914694</v>
      </c>
      <c r="C2303" s="4" t="str">
        <f>"韦清香"</f>
        <v>韦清香</v>
      </c>
      <c r="D2303" s="4"/>
    </row>
    <row r="2304" spans="1:4" s="1" customFormat="1" ht="34.5" customHeight="1">
      <c r="A2304" s="4">
        <v>2302</v>
      </c>
      <c r="B2304" s="4" t="str">
        <f>"36962022012710075614701"</f>
        <v>36962022012710075614701</v>
      </c>
      <c r="C2304" s="4" t="str">
        <f>"黄志珠"</f>
        <v>黄志珠</v>
      </c>
      <c r="D2304" s="4"/>
    </row>
    <row r="2305" spans="1:4" s="1" customFormat="1" ht="34.5" customHeight="1">
      <c r="A2305" s="4">
        <v>2303</v>
      </c>
      <c r="B2305" s="4" t="str">
        <f>"36962022012710103514704"</f>
        <v>36962022012710103514704</v>
      </c>
      <c r="C2305" s="4" t="str">
        <f>"刘照菊"</f>
        <v>刘照菊</v>
      </c>
      <c r="D2305" s="4"/>
    </row>
    <row r="2306" spans="1:4" s="1" customFormat="1" ht="34.5" customHeight="1">
      <c r="A2306" s="4">
        <v>2304</v>
      </c>
      <c r="B2306" s="4" t="str">
        <f>"36962022012710153814710"</f>
        <v>36962022012710153814710</v>
      </c>
      <c r="C2306" s="4" t="str">
        <f>"王祖艺"</f>
        <v>王祖艺</v>
      </c>
      <c r="D2306" s="4"/>
    </row>
    <row r="2307" spans="1:4" s="1" customFormat="1" ht="34.5" customHeight="1">
      <c r="A2307" s="4">
        <v>2305</v>
      </c>
      <c r="B2307" s="4" t="str">
        <f>"36962022012710171014717"</f>
        <v>36962022012710171014717</v>
      </c>
      <c r="C2307" s="4" t="str">
        <f>"黄慧"</f>
        <v>黄慧</v>
      </c>
      <c r="D2307" s="4"/>
    </row>
    <row r="2308" spans="1:4" s="1" customFormat="1" ht="34.5" customHeight="1">
      <c r="A2308" s="4">
        <v>2306</v>
      </c>
      <c r="B2308" s="4" t="str">
        <f>"36962022012710214314722"</f>
        <v>36962022012710214314722</v>
      </c>
      <c r="C2308" s="4" t="str">
        <f>"罗金羽"</f>
        <v>罗金羽</v>
      </c>
      <c r="D2308" s="4"/>
    </row>
    <row r="2309" spans="1:4" s="1" customFormat="1" ht="34.5" customHeight="1">
      <c r="A2309" s="4">
        <v>2307</v>
      </c>
      <c r="B2309" s="4" t="str">
        <f>"36962022012710245214728"</f>
        <v>36962022012710245214728</v>
      </c>
      <c r="C2309" s="4" t="str">
        <f>"陈婉云"</f>
        <v>陈婉云</v>
      </c>
      <c r="D2309" s="4"/>
    </row>
    <row r="2310" spans="1:4" s="1" customFormat="1" ht="34.5" customHeight="1">
      <c r="A2310" s="4">
        <v>2308</v>
      </c>
      <c r="B2310" s="4" t="str">
        <f>"36962022012710250214729"</f>
        <v>36962022012710250214729</v>
      </c>
      <c r="C2310" s="4" t="str">
        <f>"田野"</f>
        <v>田野</v>
      </c>
      <c r="D2310" s="4"/>
    </row>
    <row r="2311" spans="1:4" s="1" customFormat="1" ht="34.5" customHeight="1">
      <c r="A2311" s="4">
        <v>2309</v>
      </c>
      <c r="B2311" s="4" t="str">
        <f>"36962022012710275314734"</f>
        <v>36962022012710275314734</v>
      </c>
      <c r="C2311" s="4" t="str">
        <f>"岳丹"</f>
        <v>岳丹</v>
      </c>
      <c r="D2311" s="4"/>
    </row>
    <row r="2312" spans="1:4" s="1" customFormat="1" ht="34.5" customHeight="1">
      <c r="A2312" s="4">
        <v>2310</v>
      </c>
      <c r="B2312" s="4" t="str">
        <f>"36962022012710280314735"</f>
        <v>36962022012710280314735</v>
      </c>
      <c r="C2312" s="4" t="str">
        <f>"王咸程"</f>
        <v>王咸程</v>
      </c>
      <c r="D2312" s="4"/>
    </row>
    <row r="2313" spans="1:4" s="1" customFormat="1" ht="34.5" customHeight="1">
      <c r="A2313" s="4">
        <v>2311</v>
      </c>
      <c r="B2313" s="4" t="str">
        <f>"36962022012710282214736"</f>
        <v>36962022012710282214736</v>
      </c>
      <c r="C2313" s="4" t="str">
        <f>"郑文森"</f>
        <v>郑文森</v>
      </c>
      <c r="D2313" s="4"/>
    </row>
    <row r="2314" spans="1:4" s="1" customFormat="1" ht="34.5" customHeight="1">
      <c r="A2314" s="4">
        <v>2312</v>
      </c>
      <c r="B2314" s="4" t="str">
        <f>"36962022012710435414746"</f>
        <v>36962022012710435414746</v>
      </c>
      <c r="C2314" s="4" t="str">
        <f>"林成花"</f>
        <v>林成花</v>
      </c>
      <c r="D2314" s="4"/>
    </row>
    <row r="2315" spans="1:4" s="1" customFormat="1" ht="34.5" customHeight="1">
      <c r="A2315" s="4">
        <v>2313</v>
      </c>
      <c r="B2315" s="4" t="str">
        <f>"36962022012710451514747"</f>
        <v>36962022012710451514747</v>
      </c>
      <c r="C2315" s="4" t="str">
        <f>"沈国甫"</f>
        <v>沈国甫</v>
      </c>
      <c r="D2315" s="4"/>
    </row>
    <row r="2316" spans="1:4" s="1" customFormat="1" ht="34.5" customHeight="1">
      <c r="A2316" s="4">
        <v>2314</v>
      </c>
      <c r="B2316" s="4" t="str">
        <f>"36962022012710501614753"</f>
        <v>36962022012710501614753</v>
      </c>
      <c r="C2316" s="4" t="str">
        <f>"庄月尾"</f>
        <v>庄月尾</v>
      </c>
      <c r="D2316" s="4"/>
    </row>
    <row r="2317" spans="1:4" s="1" customFormat="1" ht="34.5" customHeight="1">
      <c r="A2317" s="4">
        <v>2315</v>
      </c>
      <c r="B2317" s="4" t="str">
        <f>"36962022012710515214756"</f>
        <v>36962022012710515214756</v>
      </c>
      <c r="C2317" s="4" t="str">
        <f>"黄碧慧"</f>
        <v>黄碧慧</v>
      </c>
      <c r="D2317" s="4"/>
    </row>
    <row r="2318" spans="1:4" s="1" customFormat="1" ht="34.5" customHeight="1">
      <c r="A2318" s="4">
        <v>2316</v>
      </c>
      <c r="B2318" s="4" t="str">
        <f>"36962022012710541214759"</f>
        <v>36962022012710541214759</v>
      </c>
      <c r="C2318" s="4" t="str">
        <f>"汤锡波"</f>
        <v>汤锡波</v>
      </c>
      <c r="D2318" s="4"/>
    </row>
    <row r="2319" spans="1:4" s="1" customFormat="1" ht="34.5" customHeight="1">
      <c r="A2319" s="4">
        <v>2317</v>
      </c>
      <c r="B2319" s="4" t="str">
        <f>"36962022012711002014764"</f>
        <v>36962022012711002014764</v>
      </c>
      <c r="C2319" s="4" t="str">
        <f>"符俊刚"</f>
        <v>符俊刚</v>
      </c>
      <c r="D2319" s="4"/>
    </row>
    <row r="2320" spans="1:4" s="1" customFormat="1" ht="34.5" customHeight="1">
      <c r="A2320" s="4">
        <v>2318</v>
      </c>
      <c r="B2320" s="4" t="str">
        <f>"36962022012711010714766"</f>
        <v>36962022012711010714766</v>
      </c>
      <c r="C2320" s="4" t="str">
        <f>"杨岩"</f>
        <v>杨岩</v>
      </c>
      <c r="D2320" s="4"/>
    </row>
    <row r="2321" spans="1:4" s="1" customFormat="1" ht="34.5" customHeight="1">
      <c r="A2321" s="4">
        <v>2319</v>
      </c>
      <c r="B2321" s="4" t="str">
        <f>"36962022012711084214771"</f>
        <v>36962022012711084214771</v>
      </c>
      <c r="C2321" s="4" t="str">
        <f>"阎铭雪"</f>
        <v>阎铭雪</v>
      </c>
      <c r="D2321" s="4"/>
    </row>
    <row r="2322" spans="1:4" s="1" customFormat="1" ht="34.5" customHeight="1">
      <c r="A2322" s="4">
        <v>2320</v>
      </c>
      <c r="B2322" s="4" t="str">
        <f>"36962022012711203614785"</f>
        <v>36962022012711203614785</v>
      </c>
      <c r="C2322" s="4" t="str">
        <f>"陈楚炜"</f>
        <v>陈楚炜</v>
      </c>
      <c r="D2322" s="4"/>
    </row>
    <row r="2323" spans="1:4" s="1" customFormat="1" ht="34.5" customHeight="1">
      <c r="A2323" s="4">
        <v>2321</v>
      </c>
      <c r="B2323" s="4" t="str">
        <f>"36962022012711283014796"</f>
        <v>36962022012711283014796</v>
      </c>
      <c r="C2323" s="4" t="str">
        <f>"王佳环"</f>
        <v>王佳环</v>
      </c>
      <c r="D2323" s="4"/>
    </row>
    <row r="2324" spans="1:4" s="1" customFormat="1" ht="34.5" customHeight="1">
      <c r="A2324" s="4">
        <v>2322</v>
      </c>
      <c r="B2324" s="4" t="str">
        <f>"36962022012711292614798"</f>
        <v>36962022012711292614798</v>
      </c>
      <c r="C2324" s="4" t="str">
        <f>"吴晓亮"</f>
        <v>吴晓亮</v>
      </c>
      <c r="D2324" s="4"/>
    </row>
    <row r="2325" spans="1:4" s="1" customFormat="1" ht="34.5" customHeight="1">
      <c r="A2325" s="4">
        <v>2323</v>
      </c>
      <c r="B2325" s="4" t="str">
        <f>"36962022012711292914799"</f>
        <v>36962022012711292914799</v>
      </c>
      <c r="C2325" s="4" t="str">
        <f>"符家燕"</f>
        <v>符家燕</v>
      </c>
      <c r="D2325" s="4"/>
    </row>
    <row r="2326" spans="1:4" s="1" customFormat="1" ht="34.5" customHeight="1">
      <c r="A2326" s="4">
        <v>2324</v>
      </c>
      <c r="B2326" s="4" t="str">
        <f>"36962022012711312014800"</f>
        <v>36962022012711312014800</v>
      </c>
      <c r="C2326" s="4" t="str">
        <f>"杨照刚"</f>
        <v>杨照刚</v>
      </c>
      <c r="D2326" s="4"/>
    </row>
    <row r="2327" spans="1:4" s="1" customFormat="1" ht="34.5" customHeight="1">
      <c r="A2327" s="4">
        <v>2325</v>
      </c>
      <c r="B2327" s="4" t="str">
        <f>"36962022012711321814802"</f>
        <v>36962022012711321814802</v>
      </c>
      <c r="C2327" s="4" t="str">
        <f>"姚国铭"</f>
        <v>姚国铭</v>
      </c>
      <c r="D2327" s="4"/>
    </row>
    <row r="2328" spans="1:4" s="1" customFormat="1" ht="34.5" customHeight="1">
      <c r="A2328" s="4">
        <v>2326</v>
      </c>
      <c r="B2328" s="4" t="str">
        <f>"36962022012711351614807"</f>
        <v>36962022012711351614807</v>
      </c>
      <c r="C2328" s="4" t="str">
        <f>"陈杰琪"</f>
        <v>陈杰琪</v>
      </c>
      <c r="D2328" s="4"/>
    </row>
    <row r="2329" spans="1:4" s="1" customFormat="1" ht="34.5" customHeight="1">
      <c r="A2329" s="4">
        <v>2327</v>
      </c>
      <c r="B2329" s="4" t="str">
        <f>"36962022012711403014813"</f>
        <v>36962022012711403014813</v>
      </c>
      <c r="C2329" s="4" t="str">
        <f>"陈祥怀"</f>
        <v>陈祥怀</v>
      </c>
      <c r="D2329" s="4"/>
    </row>
    <row r="2330" spans="1:4" s="1" customFormat="1" ht="34.5" customHeight="1">
      <c r="A2330" s="4">
        <v>2328</v>
      </c>
      <c r="B2330" s="4" t="str">
        <f>"36962022012711490014816"</f>
        <v>36962022012711490014816</v>
      </c>
      <c r="C2330" s="4" t="str">
        <f>"张庚"</f>
        <v>张庚</v>
      </c>
      <c r="D2330" s="4"/>
    </row>
    <row r="2331" spans="1:4" s="1" customFormat="1" ht="34.5" customHeight="1">
      <c r="A2331" s="4">
        <v>2329</v>
      </c>
      <c r="B2331" s="4" t="str">
        <f>"36962022012711500014817"</f>
        <v>36962022012711500014817</v>
      </c>
      <c r="C2331" s="4" t="str">
        <f>"薛本蕃"</f>
        <v>薛本蕃</v>
      </c>
      <c r="D2331" s="4"/>
    </row>
    <row r="2332" spans="1:4" s="1" customFormat="1" ht="34.5" customHeight="1">
      <c r="A2332" s="4">
        <v>2330</v>
      </c>
      <c r="B2332" s="4" t="str">
        <f>"36962022012711533214822"</f>
        <v>36962022012711533214822</v>
      </c>
      <c r="C2332" s="4" t="str">
        <f>"殷燕子"</f>
        <v>殷燕子</v>
      </c>
      <c r="D2332" s="4"/>
    </row>
    <row r="2333" spans="1:4" s="1" customFormat="1" ht="34.5" customHeight="1">
      <c r="A2333" s="4">
        <v>2331</v>
      </c>
      <c r="B2333" s="4" t="str">
        <f>"36962022012711580214829"</f>
        <v>36962022012711580214829</v>
      </c>
      <c r="C2333" s="4" t="str">
        <f>"苟丽婷"</f>
        <v>苟丽婷</v>
      </c>
      <c r="D2333" s="4"/>
    </row>
    <row r="2334" spans="1:4" s="1" customFormat="1" ht="34.5" customHeight="1">
      <c r="A2334" s="4">
        <v>2332</v>
      </c>
      <c r="B2334" s="4" t="str">
        <f>"36962022012712022814835"</f>
        <v>36962022012712022814835</v>
      </c>
      <c r="C2334" s="4" t="str">
        <f>"刘明生"</f>
        <v>刘明生</v>
      </c>
      <c r="D2334" s="4"/>
    </row>
    <row r="2335" spans="1:4" s="1" customFormat="1" ht="34.5" customHeight="1">
      <c r="A2335" s="4">
        <v>2333</v>
      </c>
      <c r="B2335" s="4" t="str">
        <f>"36962022012712051714838"</f>
        <v>36962022012712051714838</v>
      </c>
      <c r="C2335" s="4" t="str">
        <f>"黄俏龙"</f>
        <v>黄俏龙</v>
      </c>
      <c r="D2335" s="4"/>
    </row>
    <row r="2336" spans="1:4" s="1" customFormat="1" ht="34.5" customHeight="1">
      <c r="A2336" s="4">
        <v>2334</v>
      </c>
      <c r="B2336" s="4" t="str">
        <f>"36962022012712061214839"</f>
        <v>36962022012712061214839</v>
      </c>
      <c r="C2336" s="4" t="str">
        <f>"苏德豪"</f>
        <v>苏德豪</v>
      </c>
      <c r="D2336" s="4"/>
    </row>
    <row r="2337" spans="1:4" s="1" customFormat="1" ht="34.5" customHeight="1">
      <c r="A2337" s="4">
        <v>2335</v>
      </c>
      <c r="B2337" s="4" t="str">
        <f>"36962022012712205214852"</f>
        <v>36962022012712205214852</v>
      </c>
      <c r="C2337" s="4" t="str">
        <f>"梁竞立"</f>
        <v>梁竞立</v>
      </c>
      <c r="D2337" s="4"/>
    </row>
    <row r="2338" spans="1:4" s="1" customFormat="1" ht="34.5" customHeight="1">
      <c r="A2338" s="4">
        <v>2336</v>
      </c>
      <c r="B2338" s="4" t="str">
        <f>"36962022012712210714853"</f>
        <v>36962022012712210714853</v>
      </c>
      <c r="C2338" s="4" t="str">
        <f>"黄裕厚"</f>
        <v>黄裕厚</v>
      </c>
      <c r="D2338" s="4"/>
    </row>
    <row r="2339" spans="1:4" s="1" customFormat="1" ht="34.5" customHeight="1">
      <c r="A2339" s="4">
        <v>2337</v>
      </c>
      <c r="B2339" s="4" t="str">
        <f>"36962022012712212314855"</f>
        <v>36962022012712212314855</v>
      </c>
      <c r="C2339" s="4" t="str">
        <f>"文金瑶"</f>
        <v>文金瑶</v>
      </c>
      <c r="D2339" s="4"/>
    </row>
    <row r="2340" spans="1:4" s="1" customFormat="1" ht="34.5" customHeight="1">
      <c r="A2340" s="4">
        <v>2338</v>
      </c>
      <c r="B2340" s="4" t="str">
        <f>"36962022012712273514859"</f>
        <v>36962022012712273514859</v>
      </c>
      <c r="C2340" s="4" t="str">
        <f>"方俊宇"</f>
        <v>方俊宇</v>
      </c>
      <c r="D2340" s="4"/>
    </row>
    <row r="2341" spans="1:4" s="1" customFormat="1" ht="34.5" customHeight="1">
      <c r="A2341" s="4">
        <v>2339</v>
      </c>
      <c r="B2341" s="4" t="str">
        <f>"36962022012712292214861"</f>
        <v>36962022012712292214861</v>
      </c>
      <c r="C2341" s="4" t="str">
        <f>"王宏浩"</f>
        <v>王宏浩</v>
      </c>
      <c r="D2341" s="4"/>
    </row>
    <row r="2342" spans="1:4" s="1" customFormat="1" ht="34.5" customHeight="1">
      <c r="A2342" s="4">
        <v>2340</v>
      </c>
      <c r="B2342" s="4" t="str">
        <f>"36962022012712353214865"</f>
        <v>36962022012712353214865</v>
      </c>
      <c r="C2342" s="4" t="str">
        <f>"曾三圆"</f>
        <v>曾三圆</v>
      </c>
      <c r="D2342" s="4"/>
    </row>
    <row r="2343" spans="1:4" s="1" customFormat="1" ht="34.5" customHeight="1">
      <c r="A2343" s="4">
        <v>2341</v>
      </c>
      <c r="B2343" s="4" t="str">
        <f>"36962022012712550614886"</f>
        <v>36962022012712550614886</v>
      </c>
      <c r="C2343" s="4" t="str">
        <f>"王金丹"</f>
        <v>王金丹</v>
      </c>
      <c r="D2343" s="4"/>
    </row>
    <row r="2344" spans="1:4" s="1" customFormat="1" ht="34.5" customHeight="1">
      <c r="A2344" s="4">
        <v>2342</v>
      </c>
      <c r="B2344" s="4" t="str">
        <f>"36962022012713141014903"</f>
        <v>36962022012713141014903</v>
      </c>
      <c r="C2344" s="4" t="str">
        <f>"林斌"</f>
        <v>林斌</v>
      </c>
      <c r="D2344" s="4"/>
    </row>
    <row r="2345" spans="1:4" s="1" customFormat="1" ht="34.5" customHeight="1">
      <c r="A2345" s="4">
        <v>2343</v>
      </c>
      <c r="B2345" s="4" t="str">
        <f>"36962022012713224114909"</f>
        <v>36962022012713224114909</v>
      </c>
      <c r="C2345" s="4" t="str">
        <f>"洪道俊"</f>
        <v>洪道俊</v>
      </c>
      <c r="D2345" s="4"/>
    </row>
    <row r="2346" spans="1:4" s="1" customFormat="1" ht="34.5" customHeight="1">
      <c r="A2346" s="4">
        <v>2344</v>
      </c>
      <c r="B2346" s="4" t="str">
        <f>"36962022012713304714916"</f>
        <v>36962022012713304714916</v>
      </c>
      <c r="C2346" s="4" t="str">
        <f>"陈华耀"</f>
        <v>陈华耀</v>
      </c>
      <c r="D2346" s="4"/>
    </row>
    <row r="2347" spans="1:4" s="1" customFormat="1" ht="34.5" customHeight="1">
      <c r="A2347" s="4">
        <v>2345</v>
      </c>
      <c r="B2347" s="4" t="str">
        <f>"36962022012713334514917"</f>
        <v>36962022012713334514917</v>
      </c>
      <c r="C2347" s="4" t="str">
        <f>"林道盛"</f>
        <v>林道盛</v>
      </c>
      <c r="D2347" s="4"/>
    </row>
    <row r="2348" spans="1:4" s="1" customFormat="1" ht="34.5" customHeight="1">
      <c r="A2348" s="4">
        <v>2346</v>
      </c>
      <c r="B2348" s="4" t="str">
        <f>"36962022012713445514925"</f>
        <v>36962022012713445514925</v>
      </c>
      <c r="C2348" s="4" t="str">
        <f>"李慧冬"</f>
        <v>李慧冬</v>
      </c>
      <c r="D2348" s="4"/>
    </row>
    <row r="2349" spans="1:4" s="1" customFormat="1" ht="34.5" customHeight="1">
      <c r="A2349" s="4">
        <v>2347</v>
      </c>
      <c r="B2349" s="4" t="str">
        <f>"36962022012713480114929"</f>
        <v>36962022012713480114929</v>
      </c>
      <c r="C2349" s="4" t="str">
        <f>"陈章慧"</f>
        <v>陈章慧</v>
      </c>
      <c r="D2349" s="4"/>
    </row>
    <row r="2350" spans="1:4" s="1" customFormat="1" ht="34.5" customHeight="1">
      <c r="A2350" s="4">
        <v>2348</v>
      </c>
      <c r="B2350" s="4" t="str">
        <f>"36962022012713555414935"</f>
        <v>36962022012713555414935</v>
      </c>
      <c r="C2350" s="4" t="str">
        <f>"李青阳"</f>
        <v>李青阳</v>
      </c>
      <c r="D2350" s="4"/>
    </row>
    <row r="2351" spans="1:4" s="1" customFormat="1" ht="34.5" customHeight="1">
      <c r="A2351" s="4">
        <v>2349</v>
      </c>
      <c r="B2351" s="4" t="str">
        <f>"36962022012713583214937"</f>
        <v>36962022012713583214937</v>
      </c>
      <c r="C2351" s="4" t="str">
        <f>"蒙韫怡"</f>
        <v>蒙韫怡</v>
      </c>
      <c r="D2351" s="4"/>
    </row>
    <row r="2352" spans="1:4" s="1" customFormat="1" ht="34.5" customHeight="1">
      <c r="A2352" s="4">
        <v>2350</v>
      </c>
      <c r="B2352" s="4" t="str">
        <f>"36962022012713594914938"</f>
        <v>36962022012713594914938</v>
      </c>
      <c r="C2352" s="4" t="str">
        <f>"李厚泽"</f>
        <v>李厚泽</v>
      </c>
      <c r="D2352" s="4"/>
    </row>
    <row r="2353" spans="1:4" s="1" customFormat="1" ht="34.5" customHeight="1">
      <c r="A2353" s="4">
        <v>2351</v>
      </c>
      <c r="B2353" s="4" t="str">
        <f>"36962022012714055614942"</f>
        <v>36962022012714055614942</v>
      </c>
      <c r="C2353" s="4" t="str">
        <f>"范昌华"</f>
        <v>范昌华</v>
      </c>
      <c r="D2353" s="4"/>
    </row>
    <row r="2354" spans="1:4" s="1" customFormat="1" ht="34.5" customHeight="1">
      <c r="A2354" s="4">
        <v>2352</v>
      </c>
      <c r="B2354" s="4" t="str">
        <f>"36962022012714092014944"</f>
        <v>36962022012714092014944</v>
      </c>
      <c r="C2354" s="4" t="str">
        <f>"杨文渊"</f>
        <v>杨文渊</v>
      </c>
      <c r="D2354" s="4"/>
    </row>
    <row r="2355" spans="1:4" s="1" customFormat="1" ht="34.5" customHeight="1">
      <c r="A2355" s="4">
        <v>2353</v>
      </c>
      <c r="B2355" s="4" t="str">
        <f>"36962022012714125014947"</f>
        <v>36962022012714125014947</v>
      </c>
      <c r="C2355" s="4" t="str">
        <f>"闫金娜"</f>
        <v>闫金娜</v>
      </c>
      <c r="D2355" s="4"/>
    </row>
    <row r="2356" spans="1:4" s="1" customFormat="1" ht="34.5" customHeight="1">
      <c r="A2356" s="4">
        <v>2354</v>
      </c>
      <c r="B2356" s="4" t="str">
        <f>"36962022012714130914948"</f>
        <v>36962022012714130914948</v>
      </c>
      <c r="C2356" s="4" t="str">
        <f>"王婵"</f>
        <v>王婵</v>
      </c>
      <c r="D2356" s="4"/>
    </row>
    <row r="2357" spans="1:4" s="1" customFormat="1" ht="34.5" customHeight="1">
      <c r="A2357" s="4">
        <v>2355</v>
      </c>
      <c r="B2357" s="4" t="str">
        <f>"36962022012714184514955"</f>
        <v>36962022012714184514955</v>
      </c>
      <c r="C2357" s="4" t="str">
        <f>"何雯雯"</f>
        <v>何雯雯</v>
      </c>
      <c r="D2357" s="4"/>
    </row>
    <row r="2358" spans="1:4" s="1" customFormat="1" ht="34.5" customHeight="1">
      <c r="A2358" s="4">
        <v>2356</v>
      </c>
      <c r="B2358" s="4" t="str">
        <f>"36962022012714194814957"</f>
        <v>36962022012714194814957</v>
      </c>
      <c r="C2358" s="4" t="str">
        <f>"黄紫君"</f>
        <v>黄紫君</v>
      </c>
      <c r="D2358" s="4"/>
    </row>
    <row r="2359" spans="1:4" s="1" customFormat="1" ht="34.5" customHeight="1">
      <c r="A2359" s="4">
        <v>2357</v>
      </c>
      <c r="B2359" s="4" t="str">
        <f>"36962022012714254814961"</f>
        <v>36962022012714254814961</v>
      </c>
      <c r="C2359" s="4" t="str">
        <f>"沈超"</f>
        <v>沈超</v>
      </c>
      <c r="D2359" s="4"/>
    </row>
    <row r="2360" spans="1:4" s="1" customFormat="1" ht="34.5" customHeight="1">
      <c r="A2360" s="4">
        <v>2358</v>
      </c>
      <c r="B2360" s="4" t="str">
        <f>"36962022012714394614972"</f>
        <v>36962022012714394614972</v>
      </c>
      <c r="C2360" s="4" t="str">
        <f>"王钰"</f>
        <v>王钰</v>
      </c>
      <c r="D2360" s="4"/>
    </row>
    <row r="2361" spans="1:4" s="1" customFormat="1" ht="34.5" customHeight="1">
      <c r="A2361" s="4">
        <v>2359</v>
      </c>
      <c r="B2361" s="4" t="str">
        <f>"36962022012714452114975"</f>
        <v>36962022012714452114975</v>
      </c>
      <c r="C2361" s="4" t="str">
        <f>"林小慧"</f>
        <v>林小慧</v>
      </c>
      <c r="D2361" s="4"/>
    </row>
    <row r="2362" spans="1:4" s="1" customFormat="1" ht="34.5" customHeight="1">
      <c r="A2362" s="4">
        <v>2360</v>
      </c>
      <c r="B2362" s="4" t="str">
        <f>"36962022012714453614976"</f>
        <v>36962022012714453614976</v>
      </c>
      <c r="C2362" s="4" t="str">
        <f>"王传超"</f>
        <v>王传超</v>
      </c>
      <c r="D2362" s="4"/>
    </row>
    <row r="2363" spans="1:4" s="1" customFormat="1" ht="34.5" customHeight="1">
      <c r="A2363" s="4">
        <v>2361</v>
      </c>
      <c r="B2363" s="4" t="str">
        <f>"36962022012714464014978"</f>
        <v>36962022012714464014978</v>
      </c>
      <c r="C2363" s="4" t="str">
        <f>"王振穗"</f>
        <v>王振穗</v>
      </c>
      <c r="D2363" s="4"/>
    </row>
    <row r="2364" spans="1:4" s="1" customFormat="1" ht="34.5" customHeight="1">
      <c r="A2364" s="4">
        <v>2362</v>
      </c>
      <c r="B2364" s="4" t="str">
        <f>"36962022012714500314983"</f>
        <v>36962022012714500314983</v>
      </c>
      <c r="C2364" s="4" t="str">
        <f>"王少鑫"</f>
        <v>王少鑫</v>
      </c>
      <c r="D2364" s="4"/>
    </row>
    <row r="2365" spans="1:4" s="1" customFormat="1" ht="34.5" customHeight="1">
      <c r="A2365" s="4">
        <v>2363</v>
      </c>
      <c r="B2365" s="4" t="str">
        <f>"36962022012714554014990"</f>
        <v>36962022012714554014990</v>
      </c>
      <c r="C2365" s="4" t="str">
        <f>"易祉骁"</f>
        <v>易祉骁</v>
      </c>
      <c r="D2365" s="4"/>
    </row>
    <row r="2366" spans="1:4" s="1" customFormat="1" ht="34.5" customHeight="1">
      <c r="A2366" s="4">
        <v>2364</v>
      </c>
      <c r="B2366" s="4" t="str">
        <f>"36962022012714560114991"</f>
        <v>36962022012714560114991</v>
      </c>
      <c r="C2366" s="4" t="str">
        <f>"翁花玉"</f>
        <v>翁花玉</v>
      </c>
      <c r="D2366" s="4"/>
    </row>
    <row r="2367" spans="1:4" s="1" customFormat="1" ht="34.5" customHeight="1">
      <c r="A2367" s="4">
        <v>2365</v>
      </c>
      <c r="B2367" s="4" t="str">
        <f>"36962022012715004314996"</f>
        <v>36962022012715004314996</v>
      </c>
      <c r="C2367" s="4" t="str">
        <f>"黎柔雨"</f>
        <v>黎柔雨</v>
      </c>
      <c r="D2367" s="4"/>
    </row>
    <row r="2368" spans="1:4" s="1" customFormat="1" ht="34.5" customHeight="1">
      <c r="A2368" s="4">
        <v>2366</v>
      </c>
      <c r="B2368" s="4" t="str">
        <f>"36962022012715014514997"</f>
        <v>36962022012715014514997</v>
      </c>
      <c r="C2368" s="4" t="str">
        <f>"王雄斌"</f>
        <v>王雄斌</v>
      </c>
      <c r="D2368" s="4"/>
    </row>
    <row r="2369" spans="1:4" s="1" customFormat="1" ht="34.5" customHeight="1">
      <c r="A2369" s="4">
        <v>2367</v>
      </c>
      <c r="B2369" s="4" t="str">
        <f>"36962022012715024515001"</f>
        <v>36962022012715024515001</v>
      </c>
      <c r="C2369" s="4" t="str">
        <f>"何应祥"</f>
        <v>何应祥</v>
      </c>
      <c r="D2369" s="4"/>
    </row>
    <row r="2370" spans="1:4" s="1" customFormat="1" ht="34.5" customHeight="1">
      <c r="A2370" s="4">
        <v>2368</v>
      </c>
      <c r="B2370" s="4" t="str">
        <f>"36962022012715041415003"</f>
        <v>36962022012715041415003</v>
      </c>
      <c r="C2370" s="4" t="str">
        <f>"王获树"</f>
        <v>王获树</v>
      </c>
      <c r="D2370" s="4"/>
    </row>
    <row r="2371" spans="1:4" s="1" customFormat="1" ht="34.5" customHeight="1">
      <c r="A2371" s="4">
        <v>2369</v>
      </c>
      <c r="B2371" s="4" t="str">
        <f>"36962022012715050315005"</f>
        <v>36962022012715050315005</v>
      </c>
      <c r="C2371" s="4" t="str">
        <f>"刘婷"</f>
        <v>刘婷</v>
      </c>
      <c r="D2371" s="4"/>
    </row>
    <row r="2372" spans="1:4" s="1" customFormat="1" ht="34.5" customHeight="1">
      <c r="A2372" s="4">
        <v>2370</v>
      </c>
      <c r="B2372" s="4" t="str">
        <f>"36962022012715131415011"</f>
        <v>36962022012715131415011</v>
      </c>
      <c r="C2372" s="4" t="str">
        <f>"韩晓迪"</f>
        <v>韩晓迪</v>
      </c>
      <c r="D2372" s="4"/>
    </row>
    <row r="2373" spans="1:4" s="1" customFormat="1" ht="34.5" customHeight="1">
      <c r="A2373" s="4">
        <v>2371</v>
      </c>
      <c r="B2373" s="4" t="str">
        <f>"36962022012715173915015"</f>
        <v>36962022012715173915015</v>
      </c>
      <c r="C2373" s="4" t="str">
        <f>"陈运锦"</f>
        <v>陈运锦</v>
      </c>
      <c r="D2373" s="4"/>
    </row>
    <row r="2374" spans="1:4" s="1" customFormat="1" ht="34.5" customHeight="1">
      <c r="A2374" s="4">
        <v>2372</v>
      </c>
      <c r="B2374" s="4" t="str">
        <f>"36962022012715175715016"</f>
        <v>36962022012715175715016</v>
      </c>
      <c r="C2374" s="4" t="str">
        <f>"王子召"</f>
        <v>王子召</v>
      </c>
      <c r="D2374" s="4"/>
    </row>
    <row r="2375" spans="1:4" s="1" customFormat="1" ht="34.5" customHeight="1">
      <c r="A2375" s="4">
        <v>2373</v>
      </c>
      <c r="B2375" s="4" t="str">
        <f>"36962022012715195915017"</f>
        <v>36962022012715195915017</v>
      </c>
      <c r="C2375" s="4" t="str">
        <f>"陈玉教"</f>
        <v>陈玉教</v>
      </c>
      <c r="D2375" s="4"/>
    </row>
    <row r="2376" spans="1:4" s="1" customFormat="1" ht="34.5" customHeight="1">
      <c r="A2376" s="4">
        <v>2374</v>
      </c>
      <c r="B2376" s="4" t="str">
        <f>"36962022012715252115020"</f>
        <v>36962022012715252115020</v>
      </c>
      <c r="C2376" s="4" t="str">
        <f>"黄婵"</f>
        <v>黄婵</v>
      </c>
      <c r="D2376" s="4"/>
    </row>
    <row r="2377" spans="1:4" s="1" customFormat="1" ht="34.5" customHeight="1">
      <c r="A2377" s="4">
        <v>2375</v>
      </c>
      <c r="B2377" s="4" t="str">
        <f>"36962022012715304715024"</f>
        <v>36962022012715304715024</v>
      </c>
      <c r="C2377" s="4" t="str">
        <f>"陈孝锦"</f>
        <v>陈孝锦</v>
      </c>
      <c r="D2377" s="4"/>
    </row>
    <row r="2378" spans="1:4" s="1" customFormat="1" ht="34.5" customHeight="1">
      <c r="A2378" s="4">
        <v>2376</v>
      </c>
      <c r="B2378" s="4" t="str">
        <f>"36962022012715321015026"</f>
        <v>36962022012715321015026</v>
      </c>
      <c r="C2378" s="4" t="str">
        <f>"邓晓真"</f>
        <v>邓晓真</v>
      </c>
      <c r="D2378" s="4"/>
    </row>
    <row r="2379" spans="1:4" s="1" customFormat="1" ht="34.5" customHeight="1">
      <c r="A2379" s="4">
        <v>2377</v>
      </c>
      <c r="B2379" s="4" t="str">
        <f>"36962022012715322515027"</f>
        <v>36962022012715322515027</v>
      </c>
      <c r="C2379" s="4" t="str">
        <f>"黄霜霜"</f>
        <v>黄霜霜</v>
      </c>
      <c r="D2379" s="4"/>
    </row>
    <row r="2380" spans="1:4" s="1" customFormat="1" ht="34.5" customHeight="1">
      <c r="A2380" s="4">
        <v>2378</v>
      </c>
      <c r="B2380" s="4" t="str">
        <f>"36962022012715323315028"</f>
        <v>36962022012715323315028</v>
      </c>
      <c r="C2380" s="4" t="str">
        <f>"王春漫"</f>
        <v>王春漫</v>
      </c>
      <c r="D2380" s="4"/>
    </row>
    <row r="2381" spans="1:4" s="1" customFormat="1" ht="34.5" customHeight="1">
      <c r="A2381" s="4">
        <v>2379</v>
      </c>
      <c r="B2381" s="4" t="str">
        <f>"36962022012715341615032"</f>
        <v>36962022012715341615032</v>
      </c>
      <c r="C2381" s="4" t="str">
        <f>"陈霄莹"</f>
        <v>陈霄莹</v>
      </c>
      <c r="D2381" s="4"/>
    </row>
    <row r="2382" spans="1:4" s="1" customFormat="1" ht="34.5" customHeight="1">
      <c r="A2382" s="4">
        <v>2380</v>
      </c>
      <c r="B2382" s="4" t="str">
        <f>"36962022012715361915033"</f>
        <v>36962022012715361915033</v>
      </c>
      <c r="C2382" s="4" t="str">
        <f>"张小玲"</f>
        <v>张小玲</v>
      </c>
      <c r="D2382" s="4"/>
    </row>
    <row r="2383" spans="1:4" s="1" customFormat="1" ht="34.5" customHeight="1">
      <c r="A2383" s="4">
        <v>2381</v>
      </c>
      <c r="B2383" s="4" t="str">
        <f>"36962022012715370715035"</f>
        <v>36962022012715370715035</v>
      </c>
      <c r="C2383" s="4" t="str">
        <f>"王小岁"</f>
        <v>王小岁</v>
      </c>
      <c r="D2383" s="4"/>
    </row>
    <row r="2384" spans="1:4" s="1" customFormat="1" ht="34.5" customHeight="1">
      <c r="A2384" s="4">
        <v>2382</v>
      </c>
      <c r="B2384" s="4" t="str">
        <f>"36962022012715390815038"</f>
        <v>36962022012715390815038</v>
      </c>
      <c r="C2384" s="4" t="str">
        <f>"陈春蕾"</f>
        <v>陈春蕾</v>
      </c>
      <c r="D2384" s="4"/>
    </row>
    <row r="2385" spans="1:4" s="1" customFormat="1" ht="34.5" customHeight="1">
      <c r="A2385" s="4">
        <v>2383</v>
      </c>
      <c r="B2385" s="4" t="str">
        <f>"36962022012715441015043"</f>
        <v>36962022012715441015043</v>
      </c>
      <c r="C2385" s="4" t="str">
        <f>"王慧芸"</f>
        <v>王慧芸</v>
      </c>
      <c r="D2385" s="4"/>
    </row>
    <row r="2386" spans="1:4" s="1" customFormat="1" ht="34.5" customHeight="1">
      <c r="A2386" s="4">
        <v>2384</v>
      </c>
      <c r="B2386" s="4" t="str">
        <f>"36962022012715455415045"</f>
        <v>36962022012715455415045</v>
      </c>
      <c r="C2386" s="4" t="str">
        <f>"谢婷婷"</f>
        <v>谢婷婷</v>
      </c>
      <c r="D2386" s="4"/>
    </row>
    <row r="2387" spans="1:4" s="1" customFormat="1" ht="34.5" customHeight="1">
      <c r="A2387" s="4">
        <v>2385</v>
      </c>
      <c r="B2387" s="4" t="str">
        <f>"36962022012715551215050"</f>
        <v>36962022012715551215050</v>
      </c>
      <c r="C2387" s="4" t="str">
        <f>"曾艺璇"</f>
        <v>曾艺璇</v>
      </c>
      <c r="D2387" s="4"/>
    </row>
    <row r="2388" spans="1:4" s="1" customFormat="1" ht="34.5" customHeight="1">
      <c r="A2388" s="4">
        <v>2386</v>
      </c>
      <c r="B2388" s="4" t="str">
        <f>"36962022012716000615059"</f>
        <v>36962022012716000615059</v>
      </c>
      <c r="C2388" s="4" t="str">
        <f>"李科帅"</f>
        <v>李科帅</v>
      </c>
      <c r="D2388" s="4"/>
    </row>
    <row r="2389" spans="1:4" s="1" customFormat="1" ht="34.5" customHeight="1">
      <c r="A2389" s="4">
        <v>2387</v>
      </c>
      <c r="B2389" s="4" t="str">
        <f>"36962022012716050715062"</f>
        <v>36962022012716050715062</v>
      </c>
      <c r="C2389" s="4" t="str">
        <f>"符美云"</f>
        <v>符美云</v>
      </c>
      <c r="D2389" s="4"/>
    </row>
    <row r="2390" spans="1:4" s="1" customFormat="1" ht="34.5" customHeight="1">
      <c r="A2390" s="4">
        <v>2388</v>
      </c>
      <c r="B2390" s="4" t="str">
        <f>"36962022012716060615064"</f>
        <v>36962022012716060615064</v>
      </c>
      <c r="C2390" s="4" t="str">
        <f>"程范辉"</f>
        <v>程范辉</v>
      </c>
      <c r="D2390" s="4"/>
    </row>
    <row r="2391" spans="1:4" s="1" customFormat="1" ht="34.5" customHeight="1">
      <c r="A2391" s="4">
        <v>2389</v>
      </c>
      <c r="B2391" s="4" t="str">
        <f>"36962022012716125115076"</f>
        <v>36962022012716125115076</v>
      </c>
      <c r="C2391" s="4" t="str">
        <f>"王楠"</f>
        <v>王楠</v>
      </c>
      <c r="D2391" s="4"/>
    </row>
    <row r="2392" spans="1:4" s="1" customFormat="1" ht="34.5" customHeight="1">
      <c r="A2392" s="4">
        <v>2390</v>
      </c>
      <c r="B2392" s="4" t="str">
        <f>"36962022012716233715085"</f>
        <v>36962022012716233715085</v>
      </c>
      <c r="C2392" s="4" t="str">
        <f>"朱绵敬"</f>
        <v>朱绵敬</v>
      </c>
      <c r="D2392" s="4"/>
    </row>
    <row r="2393" spans="1:4" s="1" customFormat="1" ht="34.5" customHeight="1">
      <c r="A2393" s="4">
        <v>2391</v>
      </c>
      <c r="B2393" s="4" t="str">
        <f>"36962022012716235815086"</f>
        <v>36962022012716235815086</v>
      </c>
      <c r="C2393" s="4" t="str">
        <f>"吴淑林"</f>
        <v>吴淑林</v>
      </c>
      <c r="D2393" s="4"/>
    </row>
    <row r="2394" spans="1:4" s="1" customFormat="1" ht="34.5" customHeight="1">
      <c r="A2394" s="4">
        <v>2392</v>
      </c>
      <c r="B2394" s="4" t="str">
        <f>"36962022012716250715089"</f>
        <v>36962022012716250715089</v>
      </c>
      <c r="C2394" s="4" t="str">
        <f>"李国梧"</f>
        <v>李国梧</v>
      </c>
      <c r="D2394" s="4"/>
    </row>
    <row r="2395" spans="1:4" s="1" customFormat="1" ht="34.5" customHeight="1">
      <c r="A2395" s="4">
        <v>2393</v>
      </c>
      <c r="B2395" s="4" t="str">
        <f>"36962022012716270515091"</f>
        <v>36962022012716270515091</v>
      </c>
      <c r="C2395" s="4" t="str">
        <f>"李金明"</f>
        <v>李金明</v>
      </c>
      <c r="D2395" s="4"/>
    </row>
    <row r="2396" spans="1:4" s="1" customFormat="1" ht="34.5" customHeight="1">
      <c r="A2396" s="4">
        <v>2394</v>
      </c>
      <c r="B2396" s="4" t="str">
        <f>"36962022012716293215094"</f>
        <v>36962022012716293215094</v>
      </c>
      <c r="C2396" s="4" t="str">
        <f>"王俏婷"</f>
        <v>王俏婷</v>
      </c>
      <c r="D2396" s="4"/>
    </row>
    <row r="2397" spans="1:4" s="1" customFormat="1" ht="34.5" customHeight="1">
      <c r="A2397" s="4">
        <v>2395</v>
      </c>
      <c r="B2397" s="4" t="str">
        <f>"36962022012716314015096"</f>
        <v>36962022012716314015096</v>
      </c>
      <c r="C2397" s="4" t="str">
        <f>"胡壮"</f>
        <v>胡壮</v>
      </c>
      <c r="D2397" s="4"/>
    </row>
    <row r="2398" spans="1:4" s="1" customFormat="1" ht="34.5" customHeight="1">
      <c r="A2398" s="4">
        <v>2396</v>
      </c>
      <c r="B2398" s="4" t="str">
        <f>"36962022012716351715100"</f>
        <v>36962022012716351715100</v>
      </c>
      <c r="C2398" s="4" t="str">
        <f>"梁永宏"</f>
        <v>梁永宏</v>
      </c>
      <c r="D2398" s="4"/>
    </row>
    <row r="2399" spans="1:4" s="1" customFormat="1" ht="34.5" customHeight="1">
      <c r="A2399" s="4">
        <v>2397</v>
      </c>
      <c r="B2399" s="4" t="str">
        <f>"36962022012716434415108"</f>
        <v>36962022012716434415108</v>
      </c>
      <c r="C2399" s="4" t="str">
        <f>"周运佳"</f>
        <v>周运佳</v>
      </c>
      <c r="D2399" s="4"/>
    </row>
    <row r="2400" spans="1:4" s="1" customFormat="1" ht="34.5" customHeight="1">
      <c r="A2400" s="4">
        <v>2398</v>
      </c>
      <c r="B2400" s="4" t="str">
        <f>"36962022012716525515118"</f>
        <v>36962022012716525515118</v>
      </c>
      <c r="C2400" s="4" t="str">
        <f>"符珊"</f>
        <v>符珊</v>
      </c>
      <c r="D2400" s="4"/>
    </row>
    <row r="2401" spans="1:4" s="1" customFormat="1" ht="34.5" customHeight="1">
      <c r="A2401" s="4">
        <v>2399</v>
      </c>
      <c r="B2401" s="4" t="str">
        <f>"36962022012716562715121"</f>
        <v>36962022012716562715121</v>
      </c>
      <c r="C2401" s="4" t="str">
        <f>"赵侣娜"</f>
        <v>赵侣娜</v>
      </c>
      <c r="D2401" s="4"/>
    </row>
    <row r="2402" spans="1:4" s="1" customFormat="1" ht="34.5" customHeight="1">
      <c r="A2402" s="4">
        <v>2400</v>
      </c>
      <c r="B2402" s="4" t="str">
        <f>"36962022012717004915127"</f>
        <v>36962022012717004915127</v>
      </c>
      <c r="C2402" s="4" t="str">
        <f>"薛瑞瑞"</f>
        <v>薛瑞瑞</v>
      </c>
      <c r="D2402" s="4"/>
    </row>
    <row r="2403" spans="1:4" s="1" customFormat="1" ht="34.5" customHeight="1">
      <c r="A2403" s="4">
        <v>2401</v>
      </c>
      <c r="B2403" s="4" t="str">
        <f>"36962022012717054515136"</f>
        <v>36962022012717054515136</v>
      </c>
      <c r="C2403" s="4" t="str">
        <f>"李仲卿"</f>
        <v>李仲卿</v>
      </c>
      <c r="D2403" s="4"/>
    </row>
    <row r="2404" spans="1:4" s="1" customFormat="1" ht="34.5" customHeight="1">
      <c r="A2404" s="4">
        <v>2402</v>
      </c>
      <c r="B2404" s="4" t="str">
        <f>"36962022012717123215141"</f>
        <v>36962022012717123215141</v>
      </c>
      <c r="C2404" s="4" t="str">
        <f>"王岑星"</f>
        <v>王岑星</v>
      </c>
      <c r="D2404" s="4"/>
    </row>
    <row r="2405" spans="1:4" s="1" customFormat="1" ht="34.5" customHeight="1">
      <c r="A2405" s="4">
        <v>2403</v>
      </c>
      <c r="B2405" s="4" t="str">
        <f>"36962022012717131215144"</f>
        <v>36962022012717131215144</v>
      </c>
      <c r="C2405" s="4" t="str">
        <f>"邓欣欣"</f>
        <v>邓欣欣</v>
      </c>
      <c r="D2405" s="4"/>
    </row>
    <row r="2406" spans="1:4" s="1" customFormat="1" ht="34.5" customHeight="1">
      <c r="A2406" s="4">
        <v>2404</v>
      </c>
      <c r="B2406" s="4" t="str">
        <f>"36962022012717162515147"</f>
        <v>36962022012717162515147</v>
      </c>
      <c r="C2406" s="4" t="str">
        <f>"张夏敏"</f>
        <v>张夏敏</v>
      </c>
      <c r="D2406" s="4"/>
    </row>
    <row r="2407" spans="1:4" s="1" customFormat="1" ht="34.5" customHeight="1">
      <c r="A2407" s="4">
        <v>2405</v>
      </c>
      <c r="B2407" s="4" t="str">
        <f>"36962022012717223315156"</f>
        <v>36962022012717223315156</v>
      </c>
      <c r="C2407" s="4" t="str">
        <f>"吴例繁"</f>
        <v>吴例繁</v>
      </c>
      <c r="D2407" s="4"/>
    </row>
    <row r="2408" spans="1:4" s="1" customFormat="1" ht="34.5" customHeight="1">
      <c r="A2408" s="4">
        <v>2406</v>
      </c>
      <c r="B2408" s="4" t="str">
        <f>"36962022012717242715159"</f>
        <v>36962022012717242715159</v>
      </c>
      <c r="C2408" s="4" t="str">
        <f>"王先禹"</f>
        <v>王先禹</v>
      </c>
      <c r="D2408" s="4"/>
    </row>
    <row r="2409" spans="1:4" s="1" customFormat="1" ht="34.5" customHeight="1">
      <c r="A2409" s="4">
        <v>2407</v>
      </c>
      <c r="B2409" s="4" t="str">
        <f>"36962022012717272615161"</f>
        <v>36962022012717272615161</v>
      </c>
      <c r="C2409" s="4" t="str">
        <f>"王昊"</f>
        <v>王昊</v>
      </c>
      <c r="D2409" s="4"/>
    </row>
    <row r="2410" spans="1:4" s="1" customFormat="1" ht="34.5" customHeight="1">
      <c r="A2410" s="4">
        <v>2408</v>
      </c>
      <c r="B2410" s="4" t="str">
        <f>"36962022012717331115168"</f>
        <v>36962022012717331115168</v>
      </c>
      <c r="C2410" s="4" t="str">
        <f>"孔苗"</f>
        <v>孔苗</v>
      </c>
      <c r="D2410" s="4"/>
    </row>
    <row r="2411" spans="1:4" s="1" customFormat="1" ht="34.5" customHeight="1">
      <c r="A2411" s="4">
        <v>2409</v>
      </c>
      <c r="B2411" s="4" t="str">
        <f>"36962022012717365815174"</f>
        <v>36962022012717365815174</v>
      </c>
      <c r="C2411" s="4" t="str">
        <f>"周亚婷"</f>
        <v>周亚婷</v>
      </c>
      <c r="D2411" s="4"/>
    </row>
    <row r="2412" spans="1:4" s="1" customFormat="1" ht="34.5" customHeight="1">
      <c r="A2412" s="4">
        <v>2410</v>
      </c>
      <c r="B2412" s="4" t="str">
        <f>"36962022012717392715180"</f>
        <v>36962022012717392715180</v>
      </c>
      <c r="C2412" s="4" t="str">
        <f>"张晓华"</f>
        <v>张晓华</v>
      </c>
      <c r="D2412" s="4"/>
    </row>
    <row r="2413" spans="1:4" s="1" customFormat="1" ht="34.5" customHeight="1">
      <c r="A2413" s="4">
        <v>2411</v>
      </c>
      <c r="B2413" s="4" t="str">
        <f>"36962022012717423015185"</f>
        <v>36962022012717423015185</v>
      </c>
      <c r="C2413" s="4" t="str">
        <f>"苏天星"</f>
        <v>苏天星</v>
      </c>
      <c r="D2413" s="4"/>
    </row>
    <row r="2414" spans="1:4" s="1" customFormat="1" ht="34.5" customHeight="1">
      <c r="A2414" s="4">
        <v>2412</v>
      </c>
      <c r="B2414" s="4" t="str">
        <f>"36962022012717543015194"</f>
        <v>36962022012717543015194</v>
      </c>
      <c r="C2414" s="4" t="str">
        <f>"韩建军"</f>
        <v>韩建军</v>
      </c>
      <c r="D2414" s="4"/>
    </row>
    <row r="2415" spans="1:4" s="1" customFormat="1" ht="34.5" customHeight="1">
      <c r="A2415" s="4">
        <v>2413</v>
      </c>
      <c r="B2415" s="4" t="str">
        <f>"36962022012717554015197"</f>
        <v>36962022012717554015197</v>
      </c>
      <c r="C2415" s="4" t="str">
        <f>"朱秋言"</f>
        <v>朱秋言</v>
      </c>
      <c r="D2415" s="4"/>
    </row>
    <row r="2416" spans="1:4" s="1" customFormat="1" ht="34.5" customHeight="1">
      <c r="A2416" s="4">
        <v>2414</v>
      </c>
      <c r="B2416" s="4" t="str">
        <f>"36962022012717571715199"</f>
        <v>36962022012717571715199</v>
      </c>
      <c r="C2416" s="4" t="str">
        <f>"韦海珍"</f>
        <v>韦海珍</v>
      </c>
      <c r="D2416" s="4"/>
    </row>
    <row r="2417" spans="1:4" s="1" customFormat="1" ht="34.5" customHeight="1">
      <c r="A2417" s="4">
        <v>2415</v>
      </c>
      <c r="B2417" s="4" t="str">
        <f>"36962022012717594815201"</f>
        <v>36962022012717594815201</v>
      </c>
      <c r="C2417" s="4" t="str">
        <f>"朱日亮"</f>
        <v>朱日亮</v>
      </c>
      <c r="D2417" s="4"/>
    </row>
    <row r="2418" spans="1:4" s="1" customFormat="1" ht="34.5" customHeight="1">
      <c r="A2418" s="4">
        <v>2416</v>
      </c>
      <c r="B2418" s="4" t="str">
        <f>"36962022012718024815204"</f>
        <v>36962022012718024815204</v>
      </c>
      <c r="C2418" s="4" t="str">
        <f>"谢晋娟"</f>
        <v>谢晋娟</v>
      </c>
      <c r="D2418" s="4"/>
    </row>
    <row r="2419" spans="1:4" s="1" customFormat="1" ht="34.5" customHeight="1">
      <c r="A2419" s="4">
        <v>2417</v>
      </c>
      <c r="B2419" s="4" t="str">
        <f>"36962022012718072315208"</f>
        <v>36962022012718072315208</v>
      </c>
      <c r="C2419" s="4" t="str">
        <f>"陈奕屹"</f>
        <v>陈奕屹</v>
      </c>
      <c r="D2419" s="4"/>
    </row>
    <row r="2420" spans="1:4" s="1" customFormat="1" ht="34.5" customHeight="1">
      <c r="A2420" s="4">
        <v>2418</v>
      </c>
      <c r="B2420" s="4" t="str">
        <f>"36962022012718073415209"</f>
        <v>36962022012718073415209</v>
      </c>
      <c r="C2420" s="4" t="str">
        <f>"陈日新"</f>
        <v>陈日新</v>
      </c>
      <c r="D2420" s="4"/>
    </row>
    <row r="2421" spans="1:4" s="1" customFormat="1" ht="34.5" customHeight="1">
      <c r="A2421" s="4">
        <v>2419</v>
      </c>
      <c r="B2421" s="4" t="str">
        <f>"36962022012718162415220"</f>
        <v>36962022012718162415220</v>
      </c>
      <c r="C2421" s="4" t="str">
        <f>"陈华米"</f>
        <v>陈华米</v>
      </c>
      <c r="D2421" s="4"/>
    </row>
    <row r="2422" spans="1:4" s="1" customFormat="1" ht="34.5" customHeight="1">
      <c r="A2422" s="4">
        <v>2420</v>
      </c>
      <c r="B2422" s="4" t="str">
        <f>"36962022012718170215221"</f>
        <v>36962022012718170215221</v>
      </c>
      <c r="C2422" s="4" t="str">
        <f>"陈有宝"</f>
        <v>陈有宝</v>
      </c>
      <c r="D2422" s="4"/>
    </row>
    <row r="2423" spans="1:4" s="1" customFormat="1" ht="34.5" customHeight="1">
      <c r="A2423" s="4">
        <v>2421</v>
      </c>
      <c r="B2423" s="4" t="str">
        <f>"36962022012718210715226"</f>
        <v>36962022012718210715226</v>
      </c>
      <c r="C2423" s="4" t="str">
        <f>"符达基"</f>
        <v>符达基</v>
      </c>
      <c r="D2423" s="4"/>
    </row>
    <row r="2424" spans="1:4" s="1" customFormat="1" ht="34.5" customHeight="1">
      <c r="A2424" s="4">
        <v>2422</v>
      </c>
      <c r="B2424" s="4" t="str">
        <f>"36962022012718295215232"</f>
        <v>36962022012718295215232</v>
      </c>
      <c r="C2424" s="4" t="str">
        <f>"游媛珺"</f>
        <v>游媛珺</v>
      </c>
      <c r="D2424" s="4"/>
    </row>
    <row r="2425" spans="1:4" s="1" customFormat="1" ht="34.5" customHeight="1">
      <c r="A2425" s="4">
        <v>2423</v>
      </c>
      <c r="B2425" s="4" t="str">
        <f>"36962022012718305715234"</f>
        <v>36962022012718305715234</v>
      </c>
      <c r="C2425" s="4" t="str">
        <f>"林小莲"</f>
        <v>林小莲</v>
      </c>
      <c r="D2425" s="4"/>
    </row>
    <row r="2426" spans="1:4" s="1" customFormat="1" ht="34.5" customHeight="1">
      <c r="A2426" s="4">
        <v>2424</v>
      </c>
      <c r="B2426" s="4" t="str">
        <f>"36962022012718330715236"</f>
        <v>36962022012718330715236</v>
      </c>
      <c r="C2426" s="4" t="str">
        <f>"吴清妮"</f>
        <v>吴清妮</v>
      </c>
      <c r="D2426" s="4"/>
    </row>
    <row r="2427" spans="1:4" s="1" customFormat="1" ht="34.5" customHeight="1">
      <c r="A2427" s="4">
        <v>2425</v>
      </c>
      <c r="B2427" s="4" t="str">
        <f>"36962022012718362615240"</f>
        <v>36962022012718362615240</v>
      </c>
      <c r="C2427" s="4" t="str">
        <f>"符俊铭"</f>
        <v>符俊铭</v>
      </c>
      <c r="D2427" s="4"/>
    </row>
    <row r="2428" spans="1:4" s="1" customFormat="1" ht="34.5" customHeight="1">
      <c r="A2428" s="4">
        <v>2426</v>
      </c>
      <c r="B2428" s="4" t="str">
        <f>"36962022012718380815242"</f>
        <v>36962022012718380815242</v>
      </c>
      <c r="C2428" s="4" t="str">
        <f>"王泽劲"</f>
        <v>王泽劲</v>
      </c>
      <c r="D2428" s="4"/>
    </row>
    <row r="2429" spans="1:4" s="1" customFormat="1" ht="34.5" customHeight="1">
      <c r="A2429" s="4">
        <v>2427</v>
      </c>
      <c r="B2429" s="4" t="str">
        <f>"36962022012718564015261"</f>
        <v>36962022012718564015261</v>
      </c>
      <c r="C2429" s="4" t="str">
        <f>"曾有政"</f>
        <v>曾有政</v>
      </c>
      <c r="D2429" s="4"/>
    </row>
    <row r="2430" spans="1:4" s="1" customFormat="1" ht="34.5" customHeight="1">
      <c r="A2430" s="4">
        <v>2428</v>
      </c>
      <c r="B2430" s="4" t="str">
        <f>"36962022012718574915262"</f>
        <v>36962022012718574915262</v>
      </c>
      <c r="C2430" s="4" t="str">
        <f>"韩美玲"</f>
        <v>韩美玲</v>
      </c>
      <c r="D2430" s="4"/>
    </row>
    <row r="2431" spans="1:4" s="1" customFormat="1" ht="34.5" customHeight="1">
      <c r="A2431" s="4">
        <v>2429</v>
      </c>
      <c r="B2431" s="4" t="str">
        <f>"36962022012719025715269"</f>
        <v>36962022012719025715269</v>
      </c>
      <c r="C2431" s="4" t="str">
        <f>"王柳云"</f>
        <v>王柳云</v>
      </c>
      <c r="D2431" s="4"/>
    </row>
    <row r="2432" spans="1:4" s="1" customFormat="1" ht="34.5" customHeight="1">
      <c r="A2432" s="4">
        <v>2430</v>
      </c>
      <c r="B2432" s="4" t="str">
        <f>"36962022012719094515274"</f>
        <v>36962022012719094515274</v>
      </c>
      <c r="C2432" s="4" t="str">
        <f>"吴佳"</f>
        <v>吴佳</v>
      </c>
      <c r="D2432" s="4"/>
    </row>
    <row r="2433" spans="1:4" s="1" customFormat="1" ht="34.5" customHeight="1">
      <c r="A2433" s="4">
        <v>2431</v>
      </c>
      <c r="B2433" s="4" t="str">
        <f>"36962022012719122315277"</f>
        <v>36962022012719122315277</v>
      </c>
      <c r="C2433" s="4" t="str">
        <f>"欧方林"</f>
        <v>欧方林</v>
      </c>
      <c r="D2433" s="4"/>
    </row>
    <row r="2434" spans="1:4" s="1" customFormat="1" ht="34.5" customHeight="1">
      <c r="A2434" s="4">
        <v>2432</v>
      </c>
      <c r="B2434" s="4" t="str">
        <f>"36962022012719254515286"</f>
        <v>36962022012719254515286</v>
      </c>
      <c r="C2434" s="4" t="str">
        <f>"莫壮宗"</f>
        <v>莫壮宗</v>
      </c>
      <c r="D2434" s="4"/>
    </row>
    <row r="2435" spans="1:4" s="1" customFormat="1" ht="34.5" customHeight="1">
      <c r="A2435" s="4">
        <v>2433</v>
      </c>
      <c r="B2435" s="4" t="str">
        <f>"36962022012719260515288"</f>
        <v>36962022012719260515288</v>
      </c>
      <c r="C2435" s="4" t="str">
        <f>"侯泽晖"</f>
        <v>侯泽晖</v>
      </c>
      <c r="D2435" s="4"/>
    </row>
    <row r="2436" spans="1:4" s="1" customFormat="1" ht="34.5" customHeight="1">
      <c r="A2436" s="4">
        <v>2434</v>
      </c>
      <c r="B2436" s="4" t="str">
        <f>"36962022012719355815304"</f>
        <v>36962022012719355815304</v>
      </c>
      <c r="C2436" s="4" t="str">
        <f>"王飞"</f>
        <v>王飞</v>
      </c>
      <c r="D2436" s="4"/>
    </row>
    <row r="2437" spans="1:4" s="1" customFormat="1" ht="34.5" customHeight="1">
      <c r="A2437" s="4">
        <v>2435</v>
      </c>
      <c r="B2437" s="4" t="str">
        <f>"36962022012719405115307"</f>
        <v>36962022012719405115307</v>
      </c>
      <c r="C2437" s="4" t="str">
        <f>"陈玫杉"</f>
        <v>陈玫杉</v>
      </c>
      <c r="D2437" s="4"/>
    </row>
    <row r="2438" spans="1:4" s="1" customFormat="1" ht="34.5" customHeight="1">
      <c r="A2438" s="4">
        <v>2436</v>
      </c>
      <c r="B2438" s="4" t="str">
        <f>"36962022012719445915310"</f>
        <v>36962022012719445915310</v>
      </c>
      <c r="C2438" s="4" t="str">
        <f>"李庆钊"</f>
        <v>李庆钊</v>
      </c>
      <c r="D2438" s="4"/>
    </row>
    <row r="2439" spans="1:4" s="1" customFormat="1" ht="34.5" customHeight="1">
      <c r="A2439" s="4">
        <v>2437</v>
      </c>
      <c r="B2439" s="4" t="str">
        <f>"36962022012720080715327"</f>
        <v>36962022012720080715327</v>
      </c>
      <c r="C2439" s="4" t="str">
        <f>"张明超"</f>
        <v>张明超</v>
      </c>
      <c r="D2439" s="4"/>
    </row>
    <row r="2440" spans="1:4" s="1" customFormat="1" ht="34.5" customHeight="1">
      <c r="A2440" s="4">
        <v>2438</v>
      </c>
      <c r="B2440" s="4" t="str">
        <f>"36962022012720092815330"</f>
        <v>36962022012720092815330</v>
      </c>
      <c r="C2440" s="4" t="str">
        <f>"全芸芸"</f>
        <v>全芸芸</v>
      </c>
      <c r="D2440" s="4"/>
    </row>
    <row r="2441" spans="1:4" s="1" customFormat="1" ht="34.5" customHeight="1">
      <c r="A2441" s="4">
        <v>2439</v>
      </c>
      <c r="B2441" s="4" t="str">
        <f>"36962022012720093615331"</f>
        <v>36962022012720093615331</v>
      </c>
      <c r="C2441" s="4" t="str">
        <f>"林诗远"</f>
        <v>林诗远</v>
      </c>
      <c r="D2441" s="4"/>
    </row>
    <row r="2442" spans="1:4" s="1" customFormat="1" ht="34.5" customHeight="1">
      <c r="A2442" s="4">
        <v>2440</v>
      </c>
      <c r="B2442" s="4" t="str">
        <f>"36962022012720102215333"</f>
        <v>36962022012720102215333</v>
      </c>
      <c r="C2442" s="4" t="str">
        <f>"范哲梓"</f>
        <v>范哲梓</v>
      </c>
      <c r="D2442" s="4"/>
    </row>
    <row r="2443" spans="1:4" s="1" customFormat="1" ht="34.5" customHeight="1">
      <c r="A2443" s="4">
        <v>2441</v>
      </c>
      <c r="B2443" s="4" t="str">
        <f>"36962022012720182615339"</f>
        <v>36962022012720182615339</v>
      </c>
      <c r="C2443" s="4" t="str">
        <f>"朱鹏勃"</f>
        <v>朱鹏勃</v>
      </c>
      <c r="D2443" s="4"/>
    </row>
    <row r="2444" spans="1:4" s="1" customFormat="1" ht="34.5" customHeight="1">
      <c r="A2444" s="4">
        <v>2442</v>
      </c>
      <c r="B2444" s="4" t="str">
        <f>"36962022012720363215357"</f>
        <v>36962022012720363215357</v>
      </c>
      <c r="C2444" s="4" t="str">
        <f>"王家腾"</f>
        <v>王家腾</v>
      </c>
      <c r="D2444" s="4"/>
    </row>
    <row r="2445" spans="1:4" s="1" customFormat="1" ht="34.5" customHeight="1">
      <c r="A2445" s="4">
        <v>2443</v>
      </c>
      <c r="B2445" s="4" t="str">
        <f>"36962022012720390515359"</f>
        <v>36962022012720390515359</v>
      </c>
      <c r="C2445" s="4" t="str">
        <f>"李菲"</f>
        <v>李菲</v>
      </c>
      <c r="D2445" s="4"/>
    </row>
    <row r="2446" spans="1:4" s="1" customFormat="1" ht="34.5" customHeight="1">
      <c r="A2446" s="4">
        <v>2444</v>
      </c>
      <c r="B2446" s="4" t="str">
        <f>"36962022012720415815362"</f>
        <v>36962022012720415815362</v>
      </c>
      <c r="C2446" s="4" t="str">
        <f>"陈大正"</f>
        <v>陈大正</v>
      </c>
      <c r="D2446" s="4"/>
    </row>
    <row r="2447" spans="1:4" s="1" customFormat="1" ht="34.5" customHeight="1">
      <c r="A2447" s="4">
        <v>2445</v>
      </c>
      <c r="B2447" s="4" t="str">
        <f>"36962022012720505415379"</f>
        <v>36962022012720505415379</v>
      </c>
      <c r="C2447" s="4" t="str">
        <f>"牟思诺"</f>
        <v>牟思诺</v>
      </c>
      <c r="D2447" s="4"/>
    </row>
    <row r="2448" spans="1:4" s="1" customFormat="1" ht="34.5" customHeight="1">
      <c r="A2448" s="4">
        <v>2446</v>
      </c>
      <c r="B2448" s="4" t="str">
        <f>"36962022012720560515381"</f>
        <v>36962022012720560515381</v>
      </c>
      <c r="C2448" s="4" t="str">
        <f>"陈兴莎"</f>
        <v>陈兴莎</v>
      </c>
      <c r="D2448" s="4"/>
    </row>
    <row r="2449" spans="1:4" s="1" customFormat="1" ht="34.5" customHeight="1">
      <c r="A2449" s="4">
        <v>2447</v>
      </c>
      <c r="B2449" s="4" t="str">
        <f>"36962022012721014815388"</f>
        <v>36962022012721014815388</v>
      </c>
      <c r="C2449" s="4" t="str">
        <f>"周仲海"</f>
        <v>周仲海</v>
      </c>
      <c r="D2449" s="4"/>
    </row>
    <row r="2450" spans="1:4" s="1" customFormat="1" ht="34.5" customHeight="1">
      <c r="A2450" s="4">
        <v>2448</v>
      </c>
      <c r="B2450" s="4" t="str">
        <f>"36962022012721083115393"</f>
        <v>36962022012721083115393</v>
      </c>
      <c r="C2450" s="4" t="str">
        <f>"王海玲"</f>
        <v>王海玲</v>
      </c>
      <c r="D2450" s="4"/>
    </row>
    <row r="2451" spans="1:4" s="1" customFormat="1" ht="34.5" customHeight="1">
      <c r="A2451" s="4">
        <v>2449</v>
      </c>
      <c r="B2451" s="4" t="str">
        <f>"36962022012721242915410"</f>
        <v>36962022012721242915410</v>
      </c>
      <c r="C2451" s="4" t="str">
        <f>"王林彬"</f>
        <v>王林彬</v>
      </c>
      <c r="D2451" s="4"/>
    </row>
    <row r="2452" spans="1:4" s="1" customFormat="1" ht="34.5" customHeight="1">
      <c r="A2452" s="4">
        <v>2450</v>
      </c>
      <c r="B2452" s="4" t="str">
        <f>"36962022012721253715412"</f>
        <v>36962022012721253715412</v>
      </c>
      <c r="C2452" s="4" t="str">
        <f>"郑雅雯"</f>
        <v>郑雅雯</v>
      </c>
      <c r="D2452" s="4"/>
    </row>
    <row r="2453" spans="1:4" s="1" customFormat="1" ht="34.5" customHeight="1">
      <c r="A2453" s="4">
        <v>2451</v>
      </c>
      <c r="B2453" s="4" t="str">
        <f>"36962022012721394015431"</f>
        <v>36962022012721394015431</v>
      </c>
      <c r="C2453" s="4" t="str">
        <f>"陈兴权"</f>
        <v>陈兴权</v>
      </c>
      <c r="D2453" s="4"/>
    </row>
    <row r="2454" spans="1:4" s="1" customFormat="1" ht="34.5" customHeight="1">
      <c r="A2454" s="4">
        <v>2452</v>
      </c>
      <c r="B2454" s="4" t="str">
        <f>"36962022012721432515435"</f>
        <v>36962022012721432515435</v>
      </c>
      <c r="C2454" s="4" t="str">
        <f>"张悦琦"</f>
        <v>张悦琦</v>
      </c>
      <c r="D2454" s="4"/>
    </row>
    <row r="2455" spans="1:4" s="1" customFormat="1" ht="34.5" customHeight="1">
      <c r="A2455" s="4">
        <v>2453</v>
      </c>
      <c r="B2455" s="4" t="str">
        <f>"36962022012721574515448"</f>
        <v>36962022012721574515448</v>
      </c>
      <c r="C2455" s="4" t="str">
        <f>"张文壮"</f>
        <v>张文壮</v>
      </c>
      <c r="D2455" s="4"/>
    </row>
    <row r="2456" spans="1:4" s="1" customFormat="1" ht="34.5" customHeight="1">
      <c r="A2456" s="4">
        <v>2454</v>
      </c>
      <c r="B2456" s="4" t="str">
        <f>"36962022012722035215455"</f>
        <v>36962022012722035215455</v>
      </c>
      <c r="C2456" s="4" t="str">
        <f>"杨鸿彪"</f>
        <v>杨鸿彪</v>
      </c>
      <c r="D2456" s="4"/>
    </row>
    <row r="2457" spans="1:4" s="1" customFormat="1" ht="34.5" customHeight="1">
      <c r="A2457" s="4">
        <v>2455</v>
      </c>
      <c r="B2457" s="4" t="str">
        <f>"36962022012722060415457"</f>
        <v>36962022012722060415457</v>
      </c>
      <c r="C2457" s="4" t="str">
        <f>"符源"</f>
        <v>符源</v>
      </c>
      <c r="D2457" s="4"/>
    </row>
    <row r="2458" spans="1:4" s="1" customFormat="1" ht="34.5" customHeight="1">
      <c r="A2458" s="4">
        <v>2456</v>
      </c>
      <c r="B2458" s="4" t="str">
        <f>"36962022012722065515459"</f>
        <v>36962022012722065515459</v>
      </c>
      <c r="C2458" s="4" t="str">
        <f>"黄子碧"</f>
        <v>黄子碧</v>
      </c>
      <c r="D2458" s="4"/>
    </row>
    <row r="2459" spans="1:4" s="1" customFormat="1" ht="34.5" customHeight="1">
      <c r="A2459" s="4">
        <v>2457</v>
      </c>
      <c r="B2459" s="4" t="str">
        <f>"36962022012722075715460"</f>
        <v>36962022012722075715460</v>
      </c>
      <c r="C2459" s="4" t="str">
        <f>"李秀帆"</f>
        <v>李秀帆</v>
      </c>
      <c r="D2459" s="4"/>
    </row>
    <row r="2460" spans="1:4" s="1" customFormat="1" ht="34.5" customHeight="1">
      <c r="A2460" s="4">
        <v>2458</v>
      </c>
      <c r="B2460" s="4" t="str">
        <f>"36962022012722131115463"</f>
        <v>36962022012722131115463</v>
      </c>
      <c r="C2460" s="4" t="str">
        <f>"郭义勇"</f>
        <v>郭义勇</v>
      </c>
      <c r="D2460" s="4"/>
    </row>
    <row r="2461" spans="1:4" s="1" customFormat="1" ht="34.5" customHeight="1">
      <c r="A2461" s="4">
        <v>2459</v>
      </c>
      <c r="B2461" s="4" t="str">
        <f>"36962022012722191515468"</f>
        <v>36962022012722191515468</v>
      </c>
      <c r="C2461" s="4" t="str">
        <f>"邢增琪"</f>
        <v>邢增琪</v>
      </c>
      <c r="D2461" s="4"/>
    </row>
    <row r="2462" spans="1:4" s="1" customFormat="1" ht="34.5" customHeight="1">
      <c r="A2462" s="4">
        <v>2460</v>
      </c>
      <c r="B2462" s="4" t="str">
        <f>"36962022012722195215470"</f>
        <v>36962022012722195215470</v>
      </c>
      <c r="C2462" s="4" t="str">
        <f>"于跃"</f>
        <v>于跃</v>
      </c>
      <c r="D2462" s="4"/>
    </row>
    <row r="2463" spans="1:4" s="1" customFormat="1" ht="34.5" customHeight="1">
      <c r="A2463" s="4">
        <v>2461</v>
      </c>
      <c r="B2463" s="4" t="str">
        <f>"36962022012722212415473"</f>
        <v>36962022012722212415473</v>
      </c>
      <c r="C2463" s="4" t="str">
        <f>"孟凡程"</f>
        <v>孟凡程</v>
      </c>
      <c r="D2463" s="4"/>
    </row>
    <row r="2464" spans="1:4" s="1" customFormat="1" ht="34.5" customHeight="1">
      <c r="A2464" s="4">
        <v>2462</v>
      </c>
      <c r="B2464" s="4" t="str">
        <f>"36962022012722222715474"</f>
        <v>36962022012722222715474</v>
      </c>
      <c r="C2464" s="4" t="str">
        <f>"陈国威"</f>
        <v>陈国威</v>
      </c>
      <c r="D2464" s="4"/>
    </row>
    <row r="2465" spans="1:4" s="1" customFormat="1" ht="34.5" customHeight="1">
      <c r="A2465" s="4">
        <v>2463</v>
      </c>
      <c r="B2465" s="4" t="str">
        <f>"36962022012722224615475"</f>
        <v>36962022012722224615475</v>
      </c>
      <c r="C2465" s="4" t="str">
        <f>"黄聖钧"</f>
        <v>黄聖钧</v>
      </c>
      <c r="D2465" s="4"/>
    </row>
    <row r="2466" spans="1:4" s="1" customFormat="1" ht="34.5" customHeight="1">
      <c r="A2466" s="4">
        <v>2464</v>
      </c>
      <c r="B2466" s="4" t="str">
        <f>"36962022012722240815478"</f>
        <v>36962022012722240815478</v>
      </c>
      <c r="C2466" s="4" t="str">
        <f>"何佳"</f>
        <v>何佳</v>
      </c>
      <c r="D2466" s="4"/>
    </row>
    <row r="2467" spans="1:4" s="1" customFormat="1" ht="34.5" customHeight="1">
      <c r="A2467" s="4">
        <v>2465</v>
      </c>
      <c r="B2467" s="4" t="str">
        <f>"36962022012722272715484"</f>
        <v>36962022012722272715484</v>
      </c>
      <c r="C2467" s="4" t="str">
        <f>"唐剑刚"</f>
        <v>唐剑刚</v>
      </c>
      <c r="D2467" s="4"/>
    </row>
    <row r="2468" spans="1:4" s="1" customFormat="1" ht="34.5" customHeight="1">
      <c r="A2468" s="4">
        <v>2466</v>
      </c>
      <c r="B2468" s="4" t="str">
        <f>"36962022012722284515486"</f>
        <v>36962022012722284515486</v>
      </c>
      <c r="C2468" s="4" t="str">
        <f>"王灵灵"</f>
        <v>王灵灵</v>
      </c>
      <c r="D2468" s="4"/>
    </row>
    <row r="2469" spans="1:4" s="1" customFormat="1" ht="34.5" customHeight="1">
      <c r="A2469" s="4">
        <v>2467</v>
      </c>
      <c r="B2469" s="4" t="str">
        <f>"36962022012722310315488"</f>
        <v>36962022012722310315488</v>
      </c>
      <c r="C2469" s="4" t="str">
        <f>"李慧"</f>
        <v>李慧</v>
      </c>
      <c r="D2469" s="4"/>
    </row>
    <row r="2470" spans="1:4" s="1" customFormat="1" ht="34.5" customHeight="1">
      <c r="A2470" s="4">
        <v>2468</v>
      </c>
      <c r="B2470" s="4" t="str">
        <f>"36962022012722322315490"</f>
        <v>36962022012722322315490</v>
      </c>
      <c r="C2470" s="4" t="str">
        <f>"冯心娣"</f>
        <v>冯心娣</v>
      </c>
      <c r="D2470" s="4"/>
    </row>
    <row r="2471" spans="1:4" s="1" customFormat="1" ht="34.5" customHeight="1">
      <c r="A2471" s="4">
        <v>2469</v>
      </c>
      <c r="B2471" s="4" t="str">
        <f>"36962022012722330315491"</f>
        <v>36962022012722330315491</v>
      </c>
      <c r="C2471" s="4" t="str">
        <f>"明东"</f>
        <v>明东</v>
      </c>
      <c r="D2471" s="4"/>
    </row>
    <row r="2472" spans="1:4" s="1" customFormat="1" ht="34.5" customHeight="1">
      <c r="A2472" s="4">
        <v>2470</v>
      </c>
      <c r="B2472" s="4" t="str">
        <f>"36962022012722340115493"</f>
        <v>36962022012722340115493</v>
      </c>
      <c r="C2472" s="4" t="str">
        <f>"郑柏松"</f>
        <v>郑柏松</v>
      </c>
      <c r="D2472" s="4"/>
    </row>
    <row r="2473" spans="1:4" s="1" customFormat="1" ht="34.5" customHeight="1">
      <c r="A2473" s="4">
        <v>2471</v>
      </c>
      <c r="B2473" s="4" t="str">
        <f>"36962022012722442415497"</f>
        <v>36962022012722442415497</v>
      </c>
      <c r="C2473" s="4" t="str">
        <f>"黄海米"</f>
        <v>黄海米</v>
      </c>
      <c r="D2473" s="4"/>
    </row>
    <row r="2474" spans="1:4" s="1" customFormat="1" ht="34.5" customHeight="1">
      <c r="A2474" s="4">
        <v>2472</v>
      </c>
      <c r="B2474" s="4" t="str">
        <f>"36962022012722474015501"</f>
        <v>36962022012722474015501</v>
      </c>
      <c r="C2474" s="4" t="str">
        <f>"邢淑源"</f>
        <v>邢淑源</v>
      </c>
      <c r="D2474" s="4"/>
    </row>
    <row r="2475" spans="1:4" s="1" customFormat="1" ht="34.5" customHeight="1">
      <c r="A2475" s="4">
        <v>2473</v>
      </c>
      <c r="B2475" s="4" t="str">
        <f>"36962022012722483915504"</f>
        <v>36962022012722483915504</v>
      </c>
      <c r="C2475" s="4" t="str">
        <f>"钱光耀"</f>
        <v>钱光耀</v>
      </c>
      <c r="D2475" s="4"/>
    </row>
    <row r="2476" spans="1:4" s="1" customFormat="1" ht="34.5" customHeight="1">
      <c r="A2476" s="4">
        <v>2474</v>
      </c>
      <c r="B2476" s="4" t="str">
        <f>"36962022012722510515506"</f>
        <v>36962022012722510515506</v>
      </c>
      <c r="C2476" s="4" t="str">
        <f>"黎兴辽"</f>
        <v>黎兴辽</v>
      </c>
      <c r="D2476" s="4"/>
    </row>
    <row r="2477" spans="1:4" s="1" customFormat="1" ht="34.5" customHeight="1">
      <c r="A2477" s="4">
        <v>2475</v>
      </c>
      <c r="B2477" s="4" t="str">
        <f>"36962022012722520015507"</f>
        <v>36962022012722520015507</v>
      </c>
      <c r="C2477" s="4" t="str">
        <f>"杨丹丹"</f>
        <v>杨丹丹</v>
      </c>
      <c r="D2477" s="4"/>
    </row>
    <row r="2478" spans="1:4" s="1" customFormat="1" ht="34.5" customHeight="1">
      <c r="A2478" s="4">
        <v>2476</v>
      </c>
      <c r="B2478" s="4" t="str">
        <f>"36962022012722541815509"</f>
        <v>36962022012722541815509</v>
      </c>
      <c r="C2478" s="4" t="str">
        <f>"梁其干"</f>
        <v>梁其干</v>
      </c>
      <c r="D2478" s="4"/>
    </row>
    <row r="2479" spans="1:4" s="1" customFormat="1" ht="34.5" customHeight="1">
      <c r="A2479" s="4">
        <v>2477</v>
      </c>
      <c r="B2479" s="4" t="str">
        <f>"36962022012722574315511"</f>
        <v>36962022012722574315511</v>
      </c>
      <c r="C2479" s="4" t="str">
        <f>"曾卫平"</f>
        <v>曾卫平</v>
      </c>
      <c r="D2479" s="4"/>
    </row>
    <row r="2480" spans="1:4" s="1" customFormat="1" ht="34.5" customHeight="1">
      <c r="A2480" s="4">
        <v>2478</v>
      </c>
      <c r="B2480" s="4" t="str">
        <f>"36962022012723162615522"</f>
        <v>36962022012723162615522</v>
      </c>
      <c r="C2480" s="4" t="str">
        <f>"薛之峥"</f>
        <v>薛之峥</v>
      </c>
      <c r="D2480" s="4"/>
    </row>
    <row r="2481" spans="1:4" s="1" customFormat="1" ht="34.5" customHeight="1">
      <c r="A2481" s="4">
        <v>2479</v>
      </c>
      <c r="B2481" s="4" t="str">
        <f>"36962022012723444215545"</f>
        <v>36962022012723444215545</v>
      </c>
      <c r="C2481" s="4" t="str">
        <f>"王茹"</f>
        <v>王茹</v>
      </c>
      <c r="D2481" s="4"/>
    </row>
    <row r="2482" spans="1:4" s="1" customFormat="1" ht="34.5" customHeight="1">
      <c r="A2482" s="4">
        <v>2480</v>
      </c>
      <c r="B2482" s="4" t="str">
        <f>"36962022012723510315551"</f>
        <v>36962022012723510315551</v>
      </c>
      <c r="C2482" s="4" t="str">
        <f>"苏小树"</f>
        <v>苏小树</v>
      </c>
      <c r="D2482" s="4"/>
    </row>
    <row r="2483" spans="1:4" s="1" customFormat="1" ht="34.5" customHeight="1">
      <c r="A2483" s="4">
        <v>2481</v>
      </c>
      <c r="B2483" s="4" t="str">
        <f>"36962022012723545315554"</f>
        <v>36962022012723545315554</v>
      </c>
      <c r="C2483" s="4" t="str">
        <f>"王泽华"</f>
        <v>王泽华</v>
      </c>
      <c r="D2483" s="4"/>
    </row>
    <row r="2484" spans="1:4" s="1" customFormat="1" ht="34.5" customHeight="1">
      <c r="A2484" s="4">
        <v>2482</v>
      </c>
      <c r="B2484" s="4" t="str">
        <f>"36962022012800174715560"</f>
        <v>36962022012800174715560</v>
      </c>
      <c r="C2484" s="4" t="str">
        <f>"牛伟健"</f>
        <v>牛伟健</v>
      </c>
      <c r="D2484" s="4"/>
    </row>
    <row r="2485" spans="1:4" s="1" customFormat="1" ht="34.5" customHeight="1">
      <c r="A2485" s="4">
        <v>2483</v>
      </c>
      <c r="B2485" s="4" t="str">
        <f>"36962022012800325415566"</f>
        <v>36962022012800325415566</v>
      </c>
      <c r="C2485" s="4" t="str">
        <f>"王俊敏"</f>
        <v>王俊敏</v>
      </c>
      <c r="D2485" s="4"/>
    </row>
    <row r="2486" spans="1:4" s="1" customFormat="1" ht="34.5" customHeight="1">
      <c r="A2486" s="4">
        <v>2484</v>
      </c>
      <c r="B2486" s="4" t="str">
        <f>"36962022012801194615571"</f>
        <v>36962022012801194615571</v>
      </c>
      <c r="C2486" s="4" t="str">
        <f>"王永鹏"</f>
        <v>王永鹏</v>
      </c>
      <c r="D2486" s="4"/>
    </row>
    <row r="2487" spans="1:4" s="1" customFormat="1" ht="34.5" customHeight="1">
      <c r="A2487" s="4">
        <v>2485</v>
      </c>
      <c r="B2487" s="4" t="str">
        <f>"36962022012801203815572"</f>
        <v>36962022012801203815572</v>
      </c>
      <c r="C2487" s="4" t="str">
        <f>"符秋婷"</f>
        <v>符秋婷</v>
      </c>
      <c r="D2487" s="4"/>
    </row>
    <row r="2488" spans="1:4" s="1" customFormat="1" ht="34.5" customHeight="1">
      <c r="A2488" s="4">
        <v>2486</v>
      </c>
      <c r="B2488" s="4" t="str">
        <f>"36962022012801251315573"</f>
        <v>36962022012801251315573</v>
      </c>
      <c r="C2488" s="4" t="str">
        <f>"羊冠三"</f>
        <v>羊冠三</v>
      </c>
      <c r="D2488" s="4"/>
    </row>
    <row r="2489" spans="1:4" s="1" customFormat="1" ht="34.5" customHeight="1">
      <c r="A2489" s="4">
        <v>2487</v>
      </c>
      <c r="B2489" s="4" t="str">
        <f>"36962022012801301315574"</f>
        <v>36962022012801301315574</v>
      </c>
      <c r="C2489" s="4" t="str">
        <f>"劳金威"</f>
        <v>劳金威</v>
      </c>
      <c r="D2489" s="4"/>
    </row>
    <row r="2490" spans="1:4" s="1" customFormat="1" ht="34.5" customHeight="1">
      <c r="A2490" s="4">
        <v>2488</v>
      </c>
      <c r="B2490" s="4" t="str">
        <f>"36962022012801524015576"</f>
        <v>36962022012801524015576</v>
      </c>
      <c r="C2490" s="4" t="str">
        <f>"章欣"</f>
        <v>章欣</v>
      </c>
      <c r="D2490" s="4"/>
    </row>
    <row r="2491" spans="1:4" s="1" customFormat="1" ht="34.5" customHeight="1">
      <c r="A2491" s="4">
        <v>2489</v>
      </c>
      <c r="B2491" s="4" t="str">
        <f>"36962022012802045015578"</f>
        <v>36962022012802045015578</v>
      </c>
      <c r="C2491" s="4" t="str">
        <f>"洪涛"</f>
        <v>洪涛</v>
      </c>
      <c r="D2491" s="4"/>
    </row>
    <row r="2492" spans="1:4" s="1" customFormat="1" ht="34.5" customHeight="1">
      <c r="A2492" s="4">
        <v>2490</v>
      </c>
      <c r="B2492" s="4" t="str">
        <f>"36962022012802094515579"</f>
        <v>36962022012802094515579</v>
      </c>
      <c r="C2492" s="4" t="str">
        <f>"邢增腾"</f>
        <v>邢增腾</v>
      </c>
      <c r="D2492" s="4"/>
    </row>
    <row r="2493" spans="1:4" s="1" customFormat="1" ht="34.5" customHeight="1">
      <c r="A2493" s="4">
        <v>2491</v>
      </c>
      <c r="B2493" s="4" t="str">
        <f>"36962022012803241015582"</f>
        <v>36962022012803241015582</v>
      </c>
      <c r="C2493" s="4" t="str">
        <f>"符广胜"</f>
        <v>符广胜</v>
      </c>
      <c r="D2493" s="4"/>
    </row>
    <row r="2494" spans="1:4" s="1" customFormat="1" ht="34.5" customHeight="1">
      <c r="A2494" s="4">
        <v>2492</v>
      </c>
      <c r="B2494" s="4" t="str">
        <f>"36962022012803290015583"</f>
        <v>36962022012803290015583</v>
      </c>
      <c r="C2494" s="4" t="str">
        <f>"文祠光"</f>
        <v>文祠光</v>
      </c>
      <c r="D2494" s="4"/>
    </row>
    <row r="2495" spans="1:4" s="1" customFormat="1" ht="34.5" customHeight="1">
      <c r="A2495" s="4">
        <v>2493</v>
      </c>
      <c r="B2495" s="4" t="str">
        <f>"36962022012808063315600"</f>
        <v>36962022012808063315600</v>
      </c>
      <c r="C2495" s="4" t="str">
        <f>"钟丽婷"</f>
        <v>钟丽婷</v>
      </c>
      <c r="D2495" s="4"/>
    </row>
    <row r="2496" spans="1:4" s="1" customFormat="1" ht="34.5" customHeight="1">
      <c r="A2496" s="4">
        <v>2494</v>
      </c>
      <c r="B2496" s="4" t="str">
        <f>"36962022012808161115602"</f>
        <v>36962022012808161115602</v>
      </c>
      <c r="C2496" s="4" t="str">
        <f>"梁冰冰"</f>
        <v>梁冰冰</v>
      </c>
      <c r="D2496" s="4"/>
    </row>
    <row r="2497" spans="1:4" s="1" customFormat="1" ht="34.5" customHeight="1">
      <c r="A2497" s="4">
        <v>2495</v>
      </c>
      <c r="B2497" s="4" t="str">
        <f>"36962022012808194515605"</f>
        <v>36962022012808194515605</v>
      </c>
      <c r="C2497" s="4" t="str">
        <f>"卓恩平"</f>
        <v>卓恩平</v>
      </c>
      <c r="D2497" s="4"/>
    </row>
    <row r="2498" spans="1:4" s="1" customFormat="1" ht="34.5" customHeight="1">
      <c r="A2498" s="4">
        <v>2496</v>
      </c>
      <c r="B2498" s="4" t="str">
        <f>"36962022012808234315608"</f>
        <v>36962022012808234315608</v>
      </c>
      <c r="C2498" s="4" t="str">
        <f>"宁子威"</f>
        <v>宁子威</v>
      </c>
      <c r="D2498" s="4"/>
    </row>
    <row r="2499" spans="1:4" s="1" customFormat="1" ht="34.5" customHeight="1">
      <c r="A2499" s="4">
        <v>2497</v>
      </c>
      <c r="B2499" s="4" t="str">
        <f>"36962022012808290015611"</f>
        <v>36962022012808290015611</v>
      </c>
      <c r="C2499" s="4" t="str">
        <f>"潘芳冰"</f>
        <v>潘芳冰</v>
      </c>
      <c r="D2499" s="4"/>
    </row>
    <row r="2500" spans="1:4" s="1" customFormat="1" ht="34.5" customHeight="1">
      <c r="A2500" s="4">
        <v>2498</v>
      </c>
      <c r="B2500" s="4" t="str">
        <f>"36962022012808332115615"</f>
        <v>36962022012808332115615</v>
      </c>
      <c r="C2500" s="4" t="str">
        <f>"覃逍志"</f>
        <v>覃逍志</v>
      </c>
      <c r="D2500" s="4"/>
    </row>
    <row r="2501" spans="1:4" s="1" customFormat="1" ht="34.5" customHeight="1">
      <c r="A2501" s="4">
        <v>2499</v>
      </c>
      <c r="B2501" s="4" t="str">
        <f>"36962022012808424815620"</f>
        <v>36962022012808424815620</v>
      </c>
      <c r="C2501" s="4" t="str">
        <f>"王巧妹"</f>
        <v>王巧妹</v>
      </c>
      <c r="D2501" s="4"/>
    </row>
    <row r="2502" spans="1:4" s="1" customFormat="1" ht="34.5" customHeight="1">
      <c r="A2502" s="4">
        <v>2500</v>
      </c>
      <c r="B2502" s="4" t="str">
        <f>"36962022012808450515624"</f>
        <v>36962022012808450515624</v>
      </c>
      <c r="C2502" s="4" t="str">
        <f>"黄羽生"</f>
        <v>黄羽生</v>
      </c>
      <c r="D2502" s="4"/>
    </row>
    <row r="2503" spans="1:4" s="1" customFormat="1" ht="34.5" customHeight="1">
      <c r="A2503" s="4">
        <v>2501</v>
      </c>
      <c r="B2503" s="4" t="str">
        <f>"36962022012808472115627"</f>
        <v>36962022012808472115627</v>
      </c>
      <c r="C2503" s="4" t="str">
        <f>"黄良虎"</f>
        <v>黄良虎</v>
      </c>
      <c r="D2503" s="4"/>
    </row>
    <row r="2504" spans="1:4" s="1" customFormat="1" ht="34.5" customHeight="1">
      <c r="A2504" s="4">
        <v>2502</v>
      </c>
      <c r="B2504" s="4" t="str">
        <f>"36962022012808490715630"</f>
        <v>36962022012808490715630</v>
      </c>
      <c r="C2504" s="4" t="str">
        <f>"王业江"</f>
        <v>王业江</v>
      </c>
      <c r="D2504" s="4"/>
    </row>
    <row r="2505" spans="1:4" s="1" customFormat="1" ht="34.5" customHeight="1">
      <c r="A2505" s="4">
        <v>2503</v>
      </c>
      <c r="B2505" s="4" t="str">
        <f>"36962022012808492415631"</f>
        <v>36962022012808492415631</v>
      </c>
      <c r="C2505" s="4" t="str">
        <f>"吴思思"</f>
        <v>吴思思</v>
      </c>
      <c r="D2505" s="4"/>
    </row>
    <row r="2506" spans="1:4" s="1" customFormat="1" ht="34.5" customHeight="1">
      <c r="A2506" s="4">
        <v>2504</v>
      </c>
      <c r="B2506" s="4" t="str">
        <f>"36962022012808493815632"</f>
        <v>36962022012808493815632</v>
      </c>
      <c r="C2506" s="4" t="str">
        <f>"卢修福"</f>
        <v>卢修福</v>
      </c>
      <c r="D2506" s="4"/>
    </row>
    <row r="2507" spans="1:4" s="1" customFormat="1" ht="34.5" customHeight="1">
      <c r="A2507" s="4">
        <v>2505</v>
      </c>
      <c r="B2507" s="4" t="str">
        <f>"36962022012808533015635"</f>
        <v>36962022012808533015635</v>
      </c>
      <c r="C2507" s="4" t="str">
        <f>"魏昌新"</f>
        <v>魏昌新</v>
      </c>
      <c r="D2507" s="4"/>
    </row>
    <row r="2508" spans="1:4" s="1" customFormat="1" ht="34.5" customHeight="1">
      <c r="A2508" s="4">
        <v>2506</v>
      </c>
      <c r="B2508" s="4" t="str">
        <f>"36962022012808535015636"</f>
        <v>36962022012808535015636</v>
      </c>
      <c r="C2508" s="4" t="str">
        <f>"王雪茹"</f>
        <v>王雪茹</v>
      </c>
      <c r="D2508" s="4"/>
    </row>
    <row r="2509" spans="1:4" s="1" customFormat="1" ht="34.5" customHeight="1">
      <c r="A2509" s="4">
        <v>2507</v>
      </c>
      <c r="B2509" s="4" t="str">
        <f>"36962022012808583815643"</f>
        <v>36962022012808583815643</v>
      </c>
      <c r="C2509" s="4" t="str">
        <f>"李华曦"</f>
        <v>李华曦</v>
      </c>
      <c r="D2509" s="4"/>
    </row>
    <row r="2510" spans="1:4" s="1" customFormat="1" ht="34.5" customHeight="1">
      <c r="A2510" s="4">
        <v>2508</v>
      </c>
      <c r="B2510" s="4" t="str">
        <f>"36962022012809003315644"</f>
        <v>36962022012809003315644</v>
      </c>
      <c r="C2510" s="4" t="str">
        <f>"黄朝国"</f>
        <v>黄朝国</v>
      </c>
      <c r="D2510" s="4"/>
    </row>
    <row r="2511" spans="1:4" s="1" customFormat="1" ht="34.5" customHeight="1">
      <c r="A2511" s="4">
        <v>2509</v>
      </c>
      <c r="B2511" s="4" t="str">
        <f>"36962022012809041815647"</f>
        <v>36962022012809041815647</v>
      </c>
      <c r="C2511" s="4" t="str">
        <f>"张文丽"</f>
        <v>张文丽</v>
      </c>
      <c r="D2511" s="4"/>
    </row>
    <row r="2512" spans="1:4" s="1" customFormat="1" ht="34.5" customHeight="1">
      <c r="A2512" s="4">
        <v>2510</v>
      </c>
      <c r="B2512" s="4" t="str">
        <f>"36962022012809042215648"</f>
        <v>36962022012809042215648</v>
      </c>
      <c r="C2512" s="4" t="str">
        <f>"朱彩云"</f>
        <v>朱彩云</v>
      </c>
      <c r="D2512" s="4"/>
    </row>
    <row r="2513" spans="1:4" s="1" customFormat="1" ht="34.5" customHeight="1">
      <c r="A2513" s="4">
        <v>2511</v>
      </c>
      <c r="B2513" s="4" t="str">
        <f>"36962022012809070615651"</f>
        <v>36962022012809070615651</v>
      </c>
      <c r="C2513" s="4" t="str">
        <f>"周婷婷"</f>
        <v>周婷婷</v>
      </c>
      <c r="D2513" s="4"/>
    </row>
    <row r="2514" spans="1:4" s="1" customFormat="1" ht="34.5" customHeight="1">
      <c r="A2514" s="4">
        <v>2512</v>
      </c>
      <c r="B2514" s="4" t="str">
        <f>"36962022012809131315657"</f>
        <v>36962022012809131315657</v>
      </c>
      <c r="C2514" s="4" t="str">
        <f>"胡展纲"</f>
        <v>胡展纲</v>
      </c>
      <c r="D2514" s="4"/>
    </row>
    <row r="2515" spans="1:4" s="1" customFormat="1" ht="34.5" customHeight="1">
      <c r="A2515" s="4">
        <v>2513</v>
      </c>
      <c r="B2515" s="4" t="str">
        <f>"36962022012809143115659"</f>
        <v>36962022012809143115659</v>
      </c>
      <c r="C2515" s="4" t="str">
        <f>"何舜萍"</f>
        <v>何舜萍</v>
      </c>
      <c r="D2515" s="4"/>
    </row>
    <row r="2516" spans="1:4" s="1" customFormat="1" ht="34.5" customHeight="1">
      <c r="A2516" s="4">
        <v>2514</v>
      </c>
      <c r="B2516" s="4" t="str">
        <f>"36962022012809162915662"</f>
        <v>36962022012809162915662</v>
      </c>
      <c r="C2516" s="4" t="str">
        <f>"符琪"</f>
        <v>符琪</v>
      </c>
      <c r="D2516" s="4"/>
    </row>
    <row r="2517" spans="1:4" s="1" customFormat="1" ht="34.5" customHeight="1">
      <c r="A2517" s="4">
        <v>2515</v>
      </c>
      <c r="B2517" s="4" t="str">
        <f>"36962022012809165115663"</f>
        <v>36962022012809165115663</v>
      </c>
      <c r="C2517" s="4" t="str">
        <f>"李娇凤"</f>
        <v>李娇凤</v>
      </c>
      <c r="D2517" s="4"/>
    </row>
    <row r="2518" spans="1:4" s="1" customFormat="1" ht="34.5" customHeight="1">
      <c r="A2518" s="4">
        <v>2516</v>
      </c>
      <c r="B2518" s="4" t="str">
        <f>"36962022012809351115672"</f>
        <v>36962022012809351115672</v>
      </c>
      <c r="C2518" s="4" t="str">
        <f>"董朝咪"</f>
        <v>董朝咪</v>
      </c>
      <c r="D2518" s="4"/>
    </row>
    <row r="2519" spans="1:4" s="1" customFormat="1" ht="34.5" customHeight="1">
      <c r="A2519" s="4">
        <v>2517</v>
      </c>
      <c r="B2519" s="4" t="str">
        <f>"36962022012809380815673"</f>
        <v>36962022012809380815673</v>
      </c>
      <c r="C2519" s="4" t="str">
        <f>"黄丽琴"</f>
        <v>黄丽琴</v>
      </c>
      <c r="D2519" s="4"/>
    </row>
    <row r="2520" spans="1:4" s="1" customFormat="1" ht="34.5" customHeight="1">
      <c r="A2520" s="4">
        <v>2518</v>
      </c>
      <c r="B2520" s="4" t="str">
        <f>"36962022012809425115679"</f>
        <v>36962022012809425115679</v>
      </c>
      <c r="C2520" s="4" t="str">
        <f>"王光满"</f>
        <v>王光满</v>
      </c>
      <c r="D2520" s="4"/>
    </row>
    <row r="2521" spans="1:4" s="1" customFormat="1" ht="34.5" customHeight="1">
      <c r="A2521" s="4">
        <v>2519</v>
      </c>
      <c r="B2521" s="4" t="str">
        <f>"36962022012809440015680"</f>
        <v>36962022012809440015680</v>
      </c>
      <c r="C2521" s="4" t="str">
        <f>"卢元凯"</f>
        <v>卢元凯</v>
      </c>
      <c r="D2521" s="4"/>
    </row>
    <row r="2522" spans="1:4" s="1" customFormat="1" ht="34.5" customHeight="1">
      <c r="A2522" s="4">
        <v>2520</v>
      </c>
      <c r="B2522" s="4" t="str">
        <f>"36962022012809495415683"</f>
        <v>36962022012809495415683</v>
      </c>
      <c r="C2522" s="4" t="str">
        <f>"徐丽妃"</f>
        <v>徐丽妃</v>
      </c>
      <c r="D2522" s="4"/>
    </row>
    <row r="2523" spans="1:4" s="1" customFormat="1" ht="34.5" customHeight="1">
      <c r="A2523" s="4">
        <v>2521</v>
      </c>
      <c r="B2523" s="4" t="str">
        <f>"36962022012809521115685"</f>
        <v>36962022012809521115685</v>
      </c>
      <c r="C2523" s="4" t="str">
        <f>"马国辉"</f>
        <v>马国辉</v>
      </c>
      <c r="D2523" s="4"/>
    </row>
    <row r="2524" spans="1:4" s="1" customFormat="1" ht="34.5" customHeight="1">
      <c r="A2524" s="4">
        <v>2522</v>
      </c>
      <c r="B2524" s="4" t="str">
        <f>"36962022012809521315686"</f>
        <v>36962022012809521315686</v>
      </c>
      <c r="C2524" s="4" t="str">
        <f>"张醒"</f>
        <v>张醒</v>
      </c>
      <c r="D2524" s="4"/>
    </row>
    <row r="2525" spans="1:4" s="1" customFormat="1" ht="34.5" customHeight="1">
      <c r="A2525" s="4">
        <v>2523</v>
      </c>
      <c r="B2525" s="4" t="str">
        <f>"36962022012809581815691"</f>
        <v>36962022012809581815691</v>
      </c>
      <c r="C2525" s="4" t="str">
        <f>"吴海秀"</f>
        <v>吴海秀</v>
      </c>
      <c r="D2525" s="4"/>
    </row>
    <row r="2526" spans="1:4" s="1" customFormat="1" ht="34.5" customHeight="1">
      <c r="A2526" s="4">
        <v>2524</v>
      </c>
      <c r="B2526" s="4" t="str">
        <f>"36962022012810022815695"</f>
        <v>36962022012810022815695</v>
      </c>
      <c r="C2526" s="4" t="str">
        <f>"孙小妃"</f>
        <v>孙小妃</v>
      </c>
      <c r="D2526" s="4"/>
    </row>
    <row r="2527" spans="1:4" s="1" customFormat="1" ht="34.5" customHeight="1">
      <c r="A2527" s="4">
        <v>2525</v>
      </c>
      <c r="B2527" s="4" t="str">
        <f>"36962022012810023915696"</f>
        <v>36962022012810023915696</v>
      </c>
      <c r="C2527" s="4" t="str">
        <f>"黄祉丹"</f>
        <v>黄祉丹</v>
      </c>
      <c r="D2527" s="4"/>
    </row>
    <row r="2528" spans="1:4" s="1" customFormat="1" ht="34.5" customHeight="1">
      <c r="A2528" s="4">
        <v>2526</v>
      </c>
      <c r="B2528" s="4" t="str">
        <f>"36962022012810060415703"</f>
        <v>36962022012810060415703</v>
      </c>
      <c r="C2528" s="4" t="str">
        <f>"邱文峰"</f>
        <v>邱文峰</v>
      </c>
      <c r="D2528" s="4"/>
    </row>
    <row r="2529" spans="1:4" s="1" customFormat="1" ht="34.5" customHeight="1">
      <c r="A2529" s="4">
        <v>2527</v>
      </c>
      <c r="B2529" s="4" t="str">
        <f>"36962022012810082815705"</f>
        <v>36962022012810082815705</v>
      </c>
      <c r="C2529" s="4" t="str">
        <f>"周芳梅"</f>
        <v>周芳梅</v>
      </c>
      <c r="D2529" s="4"/>
    </row>
    <row r="2530" spans="1:4" s="1" customFormat="1" ht="34.5" customHeight="1">
      <c r="A2530" s="4">
        <v>2528</v>
      </c>
      <c r="B2530" s="4" t="str">
        <f>"36962022012810101015707"</f>
        <v>36962022012810101015707</v>
      </c>
      <c r="C2530" s="4" t="str">
        <f>"唐荣"</f>
        <v>唐荣</v>
      </c>
      <c r="D2530" s="4"/>
    </row>
    <row r="2531" spans="1:4" s="1" customFormat="1" ht="34.5" customHeight="1">
      <c r="A2531" s="4">
        <v>2529</v>
      </c>
      <c r="B2531" s="4" t="str">
        <f>"36962022012810110115708"</f>
        <v>36962022012810110115708</v>
      </c>
      <c r="C2531" s="4" t="str">
        <f>"刘盛"</f>
        <v>刘盛</v>
      </c>
      <c r="D2531" s="4"/>
    </row>
    <row r="2532" spans="1:4" s="1" customFormat="1" ht="34.5" customHeight="1">
      <c r="A2532" s="4">
        <v>2530</v>
      </c>
      <c r="B2532" s="4" t="str">
        <f>"36962022012810171415718"</f>
        <v>36962022012810171415718</v>
      </c>
      <c r="C2532" s="4" t="str">
        <f>"杨鑫"</f>
        <v>杨鑫</v>
      </c>
      <c r="D2532" s="4"/>
    </row>
    <row r="2533" spans="1:4" s="1" customFormat="1" ht="34.5" customHeight="1">
      <c r="A2533" s="4">
        <v>2531</v>
      </c>
      <c r="B2533" s="4" t="str">
        <f>"36962022012810222215727"</f>
        <v>36962022012810222215727</v>
      </c>
      <c r="C2533" s="4" t="str">
        <f>"钟圆圆"</f>
        <v>钟圆圆</v>
      </c>
      <c r="D2533" s="4"/>
    </row>
    <row r="2534" spans="1:4" s="1" customFormat="1" ht="34.5" customHeight="1">
      <c r="A2534" s="4">
        <v>2532</v>
      </c>
      <c r="B2534" s="4" t="str">
        <f>"36962022012810261515728"</f>
        <v>36962022012810261515728</v>
      </c>
      <c r="C2534" s="4" t="str">
        <f>"黄忠和"</f>
        <v>黄忠和</v>
      </c>
      <c r="D2534" s="4"/>
    </row>
    <row r="2535" spans="1:4" s="1" customFormat="1" ht="34.5" customHeight="1">
      <c r="A2535" s="4">
        <v>2533</v>
      </c>
      <c r="B2535" s="4" t="str">
        <f>"36962022012810274415730"</f>
        <v>36962022012810274415730</v>
      </c>
      <c r="C2535" s="4" t="str">
        <f>"李永晋"</f>
        <v>李永晋</v>
      </c>
      <c r="D2535" s="4"/>
    </row>
    <row r="2536" spans="1:4" s="1" customFormat="1" ht="34.5" customHeight="1">
      <c r="A2536" s="4">
        <v>2534</v>
      </c>
      <c r="B2536" s="4" t="str">
        <f>"36962022012810312315736"</f>
        <v>36962022012810312315736</v>
      </c>
      <c r="C2536" s="4" t="str">
        <f>"李珊"</f>
        <v>李珊</v>
      </c>
      <c r="D2536" s="4"/>
    </row>
    <row r="2537" spans="1:4" s="1" customFormat="1" ht="34.5" customHeight="1">
      <c r="A2537" s="4">
        <v>2535</v>
      </c>
      <c r="B2537" s="4" t="str">
        <f>"36962022012810313615737"</f>
        <v>36962022012810313615737</v>
      </c>
      <c r="C2537" s="4" t="str">
        <f>"包兵兵"</f>
        <v>包兵兵</v>
      </c>
      <c r="D2537" s="4"/>
    </row>
    <row r="2538" spans="1:4" s="1" customFormat="1" ht="34.5" customHeight="1">
      <c r="A2538" s="4">
        <v>2536</v>
      </c>
      <c r="B2538" s="4" t="str">
        <f>"36962022012810321415740"</f>
        <v>36962022012810321415740</v>
      </c>
      <c r="C2538" s="4" t="str">
        <f>"容纳"</f>
        <v>容纳</v>
      </c>
      <c r="D2538" s="4"/>
    </row>
    <row r="2539" spans="1:4" s="1" customFormat="1" ht="34.5" customHeight="1">
      <c r="A2539" s="4">
        <v>2537</v>
      </c>
      <c r="B2539" s="4" t="str">
        <f>"36962022012810321815742"</f>
        <v>36962022012810321815742</v>
      </c>
      <c r="C2539" s="4" t="str">
        <f>"叶彩英"</f>
        <v>叶彩英</v>
      </c>
      <c r="D2539" s="4"/>
    </row>
    <row r="2540" spans="1:4" s="1" customFormat="1" ht="34.5" customHeight="1">
      <c r="A2540" s="4">
        <v>2538</v>
      </c>
      <c r="B2540" s="4" t="str">
        <f>"36962022012810335515743"</f>
        <v>36962022012810335515743</v>
      </c>
      <c r="C2540" s="4" t="str">
        <f>"黎肇前"</f>
        <v>黎肇前</v>
      </c>
      <c r="D2540" s="4"/>
    </row>
    <row r="2541" spans="1:4" s="1" customFormat="1" ht="34.5" customHeight="1">
      <c r="A2541" s="4">
        <v>2539</v>
      </c>
      <c r="B2541" s="4" t="str">
        <f>"36962022012810350615744"</f>
        <v>36962022012810350615744</v>
      </c>
      <c r="C2541" s="4" t="str">
        <f>"邱名娇"</f>
        <v>邱名娇</v>
      </c>
      <c r="D2541" s="4"/>
    </row>
    <row r="2542" spans="1:4" s="1" customFormat="1" ht="34.5" customHeight="1">
      <c r="A2542" s="4">
        <v>2540</v>
      </c>
      <c r="B2542" s="4" t="str">
        <f>"36962022012810392815750"</f>
        <v>36962022012810392815750</v>
      </c>
      <c r="C2542" s="4" t="str">
        <f>"王珍娜"</f>
        <v>王珍娜</v>
      </c>
      <c r="D2542" s="4"/>
    </row>
    <row r="2543" spans="1:4" s="1" customFormat="1" ht="34.5" customHeight="1">
      <c r="A2543" s="4">
        <v>2541</v>
      </c>
      <c r="B2543" s="4" t="str">
        <f>"36962022012810461815762"</f>
        <v>36962022012810461815762</v>
      </c>
      <c r="C2543" s="4" t="str">
        <f>"邢孔浩"</f>
        <v>邢孔浩</v>
      </c>
      <c r="D2543" s="4"/>
    </row>
    <row r="2544" spans="1:4" s="1" customFormat="1" ht="34.5" customHeight="1">
      <c r="A2544" s="4">
        <v>2542</v>
      </c>
      <c r="B2544" s="4" t="str">
        <f>"36962022012810475515765"</f>
        <v>36962022012810475515765</v>
      </c>
      <c r="C2544" s="4" t="str">
        <f>"陈益鹏"</f>
        <v>陈益鹏</v>
      </c>
      <c r="D2544" s="4"/>
    </row>
    <row r="2545" spans="1:4" s="1" customFormat="1" ht="34.5" customHeight="1">
      <c r="A2545" s="4">
        <v>2543</v>
      </c>
      <c r="B2545" s="4" t="str">
        <f>"36962022012810475615766"</f>
        <v>36962022012810475615766</v>
      </c>
      <c r="C2545" s="4" t="str">
        <f>" 王伟杰"</f>
        <v> 王伟杰</v>
      </c>
      <c r="D2545" s="4"/>
    </row>
    <row r="2546" spans="1:4" s="1" customFormat="1" ht="34.5" customHeight="1">
      <c r="A2546" s="4">
        <v>2544</v>
      </c>
      <c r="B2546" s="4" t="str">
        <f>"36962022012810492915769"</f>
        <v>36962022012810492915769</v>
      </c>
      <c r="C2546" s="4" t="str">
        <f>"张悦"</f>
        <v>张悦</v>
      </c>
      <c r="D2546" s="4"/>
    </row>
    <row r="2547" spans="1:4" s="1" customFormat="1" ht="34.5" customHeight="1">
      <c r="A2547" s="4">
        <v>2545</v>
      </c>
      <c r="B2547" s="4" t="str">
        <f>"36962022012810514915772"</f>
        <v>36962022012810514915772</v>
      </c>
      <c r="C2547" s="4" t="str">
        <f>"潘莹"</f>
        <v>潘莹</v>
      </c>
      <c r="D2547" s="4"/>
    </row>
    <row r="2548" spans="1:4" s="1" customFormat="1" ht="34.5" customHeight="1">
      <c r="A2548" s="4">
        <v>2546</v>
      </c>
      <c r="B2548" s="4" t="str">
        <f>"36962022012810534915777"</f>
        <v>36962022012810534915777</v>
      </c>
      <c r="C2548" s="4" t="str">
        <f>"胡莉"</f>
        <v>胡莉</v>
      </c>
      <c r="D2548" s="4"/>
    </row>
    <row r="2549" spans="1:4" s="1" customFormat="1" ht="34.5" customHeight="1">
      <c r="A2549" s="4">
        <v>2547</v>
      </c>
      <c r="B2549" s="4" t="str">
        <f>"36962022012811004015781"</f>
        <v>36962022012811004015781</v>
      </c>
      <c r="C2549" s="4" t="str">
        <f>"邢君丽"</f>
        <v>邢君丽</v>
      </c>
      <c r="D2549" s="4"/>
    </row>
    <row r="2550" spans="1:4" s="1" customFormat="1" ht="34.5" customHeight="1">
      <c r="A2550" s="4">
        <v>2548</v>
      </c>
      <c r="B2550" s="4" t="str">
        <f>"36962022012811130215798"</f>
        <v>36962022012811130215798</v>
      </c>
      <c r="C2550" s="4" t="str">
        <f>"高一达"</f>
        <v>高一达</v>
      </c>
      <c r="D2550" s="4"/>
    </row>
    <row r="2551" spans="1:4" s="1" customFormat="1" ht="34.5" customHeight="1">
      <c r="A2551" s="4">
        <v>2549</v>
      </c>
      <c r="B2551" s="4" t="str">
        <f>"36962022012811232715809"</f>
        <v>36962022012811232715809</v>
      </c>
      <c r="C2551" s="4" t="str">
        <f>"唐绍生"</f>
        <v>唐绍生</v>
      </c>
      <c r="D2551" s="4"/>
    </row>
    <row r="2552" spans="1:4" s="1" customFormat="1" ht="34.5" customHeight="1">
      <c r="A2552" s="4">
        <v>2550</v>
      </c>
      <c r="B2552" s="4" t="str">
        <f>"36962022012811292915816"</f>
        <v>36962022012811292915816</v>
      </c>
      <c r="C2552" s="4" t="str">
        <f>"赵学伟"</f>
        <v>赵学伟</v>
      </c>
      <c r="D2552" s="4"/>
    </row>
    <row r="2553" spans="1:4" s="1" customFormat="1" ht="34.5" customHeight="1">
      <c r="A2553" s="4">
        <v>2551</v>
      </c>
      <c r="B2553" s="4" t="str">
        <f>"36962022012811330115819"</f>
        <v>36962022012811330115819</v>
      </c>
      <c r="C2553" s="4" t="str">
        <f>"李航"</f>
        <v>李航</v>
      </c>
      <c r="D2553" s="4"/>
    </row>
    <row r="2554" spans="1:4" s="1" customFormat="1" ht="34.5" customHeight="1">
      <c r="A2554" s="4">
        <v>2552</v>
      </c>
      <c r="B2554" s="4" t="str">
        <f>"36962022012811335115821"</f>
        <v>36962022012811335115821</v>
      </c>
      <c r="C2554" s="4" t="str">
        <f>"林方芳 "</f>
        <v>林方芳 </v>
      </c>
      <c r="D2554" s="4"/>
    </row>
    <row r="2555" spans="1:4" s="1" customFormat="1" ht="34.5" customHeight="1">
      <c r="A2555" s="4">
        <v>2553</v>
      </c>
      <c r="B2555" s="4" t="str">
        <f>"36962022012811345315823"</f>
        <v>36962022012811345315823</v>
      </c>
      <c r="C2555" s="4" t="str">
        <f>"邢春原"</f>
        <v>邢春原</v>
      </c>
      <c r="D2555" s="4"/>
    </row>
    <row r="2556" spans="1:4" s="1" customFormat="1" ht="34.5" customHeight="1">
      <c r="A2556" s="4">
        <v>2554</v>
      </c>
      <c r="B2556" s="4" t="str">
        <f>"36962022012811383815831"</f>
        <v>36962022012811383815831</v>
      </c>
      <c r="C2556" s="4" t="str">
        <f>"曾飞"</f>
        <v>曾飞</v>
      </c>
      <c r="D2556" s="4"/>
    </row>
    <row r="2557" spans="1:4" s="1" customFormat="1" ht="34.5" customHeight="1">
      <c r="A2557" s="4">
        <v>2555</v>
      </c>
      <c r="B2557" s="4" t="str">
        <f>"36962022012811393715833"</f>
        <v>36962022012811393715833</v>
      </c>
      <c r="C2557" s="4" t="str">
        <f>"林小青"</f>
        <v>林小青</v>
      </c>
      <c r="D2557" s="4"/>
    </row>
    <row r="2558" spans="1:4" s="1" customFormat="1" ht="34.5" customHeight="1">
      <c r="A2558" s="4">
        <v>2556</v>
      </c>
      <c r="B2558" s="4" t="str">
        <f>"36962022012811411815834"</f>
        <v>36962022012811411815834</v>
      </c>
      <c r="C2558" s="4" t="str">
        <f>"陈艳婷"</f>
        <v>陈艳婷</v>
      </c>
      <c r="D2558" s="4"/>
    </row>
    <row r="2559" spans="1:4" s="1" customFormat="1" ht="34.5" customHeight="1">
      <c r="A2559" s="4">
        <v>2557</v>
      </c>
      <c r="B2559" s="4" t="str">
        <f>"36962022012811421415837"</f>
        <v>36962022012811421415837</v>
      </c>
      <c r="C2559" s="4" t="str">
        <f>"郭建华"</f>
        <v>郭建华</v>
      </c>
      <c r="D2559" s="4"/>
    </row>
    <row r="2560" spans="1:4" s="1" customFormat="1" ht="34.5" customHeight="1">
      <c r="A2560" s="4">
        <v>2558</v>
      </c>
      <c r="B2560" s="4" t="str">
        <f>"36962022012811484915848"</f>
        <v>36962022012811484915848</v>
      </c>
      <c r="C2560" s="4" t="str">
        <f>"符美秦"</f>
        <v>符美秦</v>
      </c>
      <c r="D2560" s="4"/>
    </row>
    <row r="2561" spans="1:4" s="1" customFormat="1" ht="34.5" customHeight="1">
      <c r="A2561" s="4">
        <v>2559</v>
      </c>
      <c r="B2561" s="4" t="str">
        <f>"36962022012811514715854"</f>
        <v>36962022012811514715854</v>
      </c>
      <c r="C2561" s="4" t="str">
        <f>"陈之岳"</f>
        <v>陈之岳</v>
      </c>
      <c r="D2561" s="4"/>
    </row>
    <row r="2562" spans="1:4" s="1" customFormat="1" ht="34.5" customHeight="1">
      <c r="A2562" s="4">
        <v>2560</v>
      </c>
      <c r="B2562" s="4" t="str">
        <f>"36962022012812525215875"</f>
        <v>36962022012812525215875</v>
      </c>
      <c r="C2562" s="4" t="str">
        <f>"凌慧"</f>
        <v>凌慧</v>
      </c>
      <c r="D2562" s="4"/>
    </row>
    <row r="2563" spans="1:4" s="1" customFormat="1" ht="34.5" customHeight="1">
      <c r="A2563" s="4">
        <v>2561</v>
      </c>
      <c r="B2563" s="4" t="str">
        <f>"3696202201220801195382"</f>
        <v>3696202201220801195382</v>
      </c>
      <c r="C2563" s="4" t="str">
        <f>"林夏成"</f>
        <v>林夏成</v>
      </c>
      <c r="D2563" s="4"/>
    </row>
    <row r="2564" spans="1:4" s="1" customFormat="1" ht="34.5" customHeight="1">
      <c r="A2564" s="4">
        <v>2562</v>
      </c>
      <c r="B2564" s="4" t="str">
        <f>"3696202201220806595383"</f>
        <v>3696202201220806595383</v>
      </c>
      <c r="C2564" s="4" t="str">
        <f>"黄苏梅"</f>
        <v>黄苏梅</v>
      </c>
      <c r="D2564" s="4"/>
    </row>
    <row r="2565" spans="1:4" s="1" customFormat="1" ht="34.5" customHeight="1">
      <c r="A2565" s="4">
        <v>2563</v>
      </c>
      <c r="B2565" s="4" t="str">
        <f>"3696202201220815495386"</f>
        <v>3696202201220815495386</v>
      </c>
      <c r="C2565" s="4" t="str">
        <f>"梁希"</f>
        <v>梁希</v>
      </c>
      <c r="D2565" s="4"/>
    </row>
    <row r="2566" spans="1:4" s="1" customFormat="1" ht="34.5" customHeight="1">
      <c r="A2566" s="4">
        <v>2564</v>
      </c>
      <c r="B2566" s="4" t="str">
        <f>"3696202201220832335396"</f>
        <v>3696202201220832335396</v>
      </c>
      <c r="C2566" s="4" t="str">
        <f>"文小玮"</f>
        <v>文小玮</v>
      </c>
      <c r="D2566" s="4"/>
    </row>
    <row r="2567" spans="1:4" s="1" customFormat="1" ht="34.5" customHeight="1">
      <c r="A2567" s="4">
        <v>2565</v>
      </c>
      <c r="B2567" s="4" t="str">
        <f>"3696202201220838585401"</f>
        <v>3696202201220838585401</v>
      </c>
      <c r="C2567" s="4" t="str">
        <f>"陈洪柳"</f>
        <v>陈洪柳</v>
      </c>
      <c r="D2567" s="4"/>
    </row>
    <row r="2568" spans="1:4" s="1" customFormat="1" ht="34.5" customHeight="1">
      <c r="A2568" s="4">
        <v>2566</v>
      </c>
      <c r="B2568" s="4" t="str">
        <f>"3696202201220910015444"</f>
        <v>3696202201220910015444</v>
      </c>
      <c r="C2568" s="4" t="str">
        <f>"张叶倍"</f>
        <v>张叶倍</v>
      </c>
      <c r="D2568" s="4"/>
    </row>
    <row r="2569" spans="1:4" s="1" customFormat="1" ht="34.5" customHeight="1">
      <c r="A2569" s="4">
        <v>2567</v>
      </c>
      <c r="B2569" s="4" t="str">
        <f>"3696202201220942155524"</f>
        <v>3696202201220942155524</v>
      </c>
      <c r="C2569" s="4" t="str">
        <f>"吴小妹"</f>
        <v>吴小妹</v>
      </c>
      <c r="D2569" s="4"/>
    </row>
    <row r="2570" spans="1:4" s="1" customFormat="1" ht="34.5" customHeight="1">
      <c r="A2570" s="4">
        <v>2568</v>
      </c>
      <c r="B2570" s="4" t="str">
        <f>"3696202201220946385532"</f>
        <v>3696202201220946385532</v>
      </c>
      <c r="C2570" s="4" t="str">
        <f>"杜慧娃"</f>
        <v>杜慧娃</v>
      </c>
      <c r="D2570" s="4"/>
    </row>
    <row r="2571" spans="1:4" s="1" customFormat="1" ht="34.5" customHeight="1">
      <c r="A2571" s="4">
        <v>2569</v>
      </c>
      <c r="B2571" s="4" t="str">
        <f>"3696202201220953145546"</f>
        <v>3696202201220953145546</v>
      </c>
      <c r="C2571" s="4" t="str">
        <f>"邓嘉雯"</f>
        <v>邓嘉雯</v>
      </c>
      <c r="D2571" s="4"/>
    </row>
    <row r="2572" spans="1:4" s="1" customFormat="1" ht="34.5" customHeight="1">
      <c r="A2572" s="4">
        <v>2570</v>
      </c>
      <c r="B2572" s="4" t="str">
        <f>"3696202201220953315548"</f>
        <v>3696202201220953315548</v>
      </c>
      <c r="C2572" s="4" t="str">
        <f>"王子允"</f>
        <v>王子允</v>
      </c>
      <c r="D2572" s="4"/>
    </row>
    <row r="2573" spans="1:4" s="1" customFormat="1" ht="34.5" customHeight="1">
      <c r="A2573" s="4">
        <v>2571</v>
      </c>
      <c r="B2573" s="4" t="str">
        <f>"3696202201221007375581"</f>
        <v>3696202201221007375581</v>
      </c>
      <c r="C2573" s="4" t="str">
        <f>"杨玲"</f>
        <v>杨玲</v>
      </c>
      <c r="D2573" s="4"/>
    </row>
    <row r="2574" spans="1:4" s="1" customFormat="1" ht="34.5" customHeight="1">
      <c r="A2574" s="4">
        <v>2572</v>
      </c>
      <c r="B2574" s="4" t="str">
        <f>"3696202201221010485599"</f>
        <v>3696202201221010485599</v>
      </c>
      <c r="C2574" s="4" t="str">
        <f>"赵赞昌"</f>
        <v>赵赞昌</v>
      </c>
      <c r="D2574" s="4"/>
    </row>
    <row r="2575" spans="1:4" s="1" customFormat="1" ht="34.5" customHeight="1">
      <c r="A2575" s="4">
        <v>2573</v>
      </c>
      <c r="B2575" s="4" t="str">
        <f>"3696202201221010595600"</f>
        <v>3696202201221010595600</v>
      </c>
      <c r="C2575" s="4" t="str">
        <f>"苏梦"</f>
        <v>苏梦</v>
      </c>
      <c r="D2575" s="4"/>
    </row>
    <row r="2576" spans="1:4" s="1" customFormat="1" ht="34.5" customHeight="1">
      <c r="A2576" s="4">
        <v>2574</v>
      </c>
      <c r="B2576" s="4" t="str">
        <f>"3696202201221018085626"</f>
        <v>3696202201221018085626</v>
      </c>
      <c r="C2576" s="4" t="str">
        <f>"岑伟棉"</f>
        <v>岑伟棉</v>
      </c>
      <c r="D2576" s="4"/>
    </row>
    <row r="2577" spans="1:4" s="1" customFormat="1" ht="34.5" customHeight="1">
      <c r="A2577" s="4">
        <v>2575</v>
      </c>
      <c r="B2577" s="4" t="str">
        <f>"3696202201221022245637"</f>
        <v>3696202201221022245637</v>
      </c>
      <c r="C2577" s="4" t="str">
        <f>"王理佳"</f>
        <v>王理佳</v>
      </c>
      <c r="D2577" s="4"/>
    </row>
    <row r="2578" spans="1:4" s="1" customFormat="1" ht="34.5" customHeight="1">
      <c r="A2578" s="4">
        <v>2576</v>
      </c>
      <c r="B2578" s="4" t="str">
        <f>"3696202201221027355650"</f>
        <v>3696202201221027355650</v>
      </c>
      <c r="C2578" s="4" t="str">
        <f>"陈德玺"</f>
        <v>陈德玺</v>
      </c>
      <c r="D2578" s="4"/>
    </row>
    <row r="2579" spans="1:4" s="1" customFormat="1" ht="34.5" customHeight="1">
      <c r="A2579" s="4">
        <v>2577</v>
      </c>
      <c r="B2579" s="4" t="str">
        <f>"3696202201221043245689"</f>
        <v>3696202201221043245689</v>
      </c>
      <c r="C2579" s="4" t="str">
        <f>"曾小云"</f>
        <v>曾小云</v>
      </c>
      <c r="D2579" s="4"/>
    </row>
    <row r="2580" spans="1:4" s="1" customFormat="1" ht="34.5" customHeight="1">
      <c r="A2580" s="4">
        <v>2578</v>
      </c>
      <c r="B2580" s="4" t="str">
        <f>"3696202201221055525720"</f>
        <v>3696202201221055525720</v>
      </c>
      <c r="C2580" s="4" t="str">
        <f>"张子祥"</f>
        <v>张子祥</v>
      </c>
      <c r="D2580" s="4"/>
    </row>
    <row r="2581" spans="1:4" s="1" customFormat="1" ht="34.5" customHeight="1">
      <c r="A2581" s="4">
        <v>2579</v>
      </c>
      <c r="B2581" s="4" t="str">
        <f>"3696202201221057095724"</f>
        <v>3696202201221057095724</v>
      </c>
      <c r="C2581" s="4" t="str">
        <f>"王丹丹"</f>
        <v>王丹丹</v>
      </c>
      <c r="D2581" s="4"/>
    </row>
    <row r="2582" spans="1:4" s="1" customFormat="1" ht="34.5" customHeight="1">
      <c r="A2582" s="4">
        <v>2580</v>
      </c>
      <c r="B2582" s="4" t="str">
        <f>"3696202201221120245777"</f>
        <v>3696202201221120245777</v>
      </c>
      <c r="C2582" s="4" t="str">
        <f>"孙少娜"</f>
        <v>孙少娜</v>
      </c>
      <c r="D2582" s="4"/>
    </row>
    <row r="2583" spans="1:4" s="1" customFormat="1" ht="34.5" customHeight="1">
      <c r="A2583" s="4">
        <v>2581</v>
      </c>
      <c r="B2583" s="4" t="str">
        <f>"3696202201221138135805"</f>
        <v>3696202201221138135805</v>
      </c>
      <c r="C2583" s="4" t="str">
        <f>"麦艳梅"</f>
        <v>麦艳梅</v>
      </c>
      <c r="D2583" s="4"/>
    </row>
    <row r="2584" spans="1:4" s="1" customFormat="1" ht="34.5" customHeight="1">
      <c r="A2584" s="4">
        <v>2582</v>
      </c>
      <c r="B2584" s="4" t="str">
        <f>"3696202201221215375852"</f>
        <v>3696202201221215375852</v>
      </c>
      <c r="C2584" s="4" t="str">
        <f>"卢高丽"</f>
        <v>卢高丽</v>
      </c>
      <c r="D2584" s="4"/>
    </row>
    <row r="2585" spans="1:4" s="1" customFormat="1" ht="34.5" customHeight="1">
      <c r="A2585" s="4">
        <v>2583</v>
      </c>
      <c r="B2585" s="4" t="str">
        <f>"3696202201221242375886"</f>
        <v>3696202201221242375886</v>
      </c>
      <c r="C2585" s="4" t="str">
        <f>"王羽"</f>
        <v>王羽</v>
      </c>
      <c r="D2585" s="4"/>
    </row>
    <row r="2586" spans="1:4" s="1" customFormat="1" ht="34.5" customHeight="1">
      <c r="A2586" s="4">
        <v>2584</v>
      </c>
      <c r="B2586" s="4" t="str">
        <f>"3696202201221254525903"</f>
        <v>3696202201221254525903</v>
      </c>
      <c r="C2586" s="4" t="str">
        <f>"吉丽琴"</f>
        <v>吉丽琴</v>
      </c>
      <c r="D2586" s="4"/>
    </row>
    <row r="2587" spans="1:4" s="1" customFormat="1" ht="34.5" customHeight="1">
      <c r="A2587" s="4">
        <v>2585</v>
      </c>
      <c r="B2587" s="4" t="str">
        <f>"3696202201221311335936"</f>
        <v>3696202201221311335936</v>
      </c>
      <c r="C2587" s="4" t="str">
        <f>"黄创荣"</f>
        <v>黄创荣</v>
      </c>
      <c r="D2587" s="4"/>
    </row>
    <row r="2588" spans="1:4" s="1" customFormat="1" ht="34.5" customHeight="1">
      <c r="A2588" s="4">
        <v>2586</v>
      </c>
      <c r="B2588" s="4" t="str">
        <f>"3696202201221317555946"</f>
        <v>3696202201221317555946</v>
      </c>
      <c r="C2588" s="4" t="str">
        <f>"林天正"</f>
        <v>林天正</v>
      </c>
      <c r="D2588" s="4"/>
    </row>
    <row r="2589" spans="1:4" s="1" customFormat="1" ht="34.5" customHeight="1">
      <c r="A2589" s="4">
        <v>2587</v>
      </c>
      <c r="B2589" s="4" t="str">
        <f>"3696202201221324045953"</f>
        <v>3696202201221324045953</v>
      </c>
      <c r="C2589" s="4" t="str">
        <f>"黎丁菲"</f>
        <v>黎丁菲</v>
      </c>
      <c r="D2589" s="4"/>
    </row>
    <row r="2590" spans="1:4" s="1" customFormat="1" ht="34.5" customHeight="1">
      <c r="A2590" s="4">
        <v>2588</v>
      </c>
      <c r="B2590" s="4" t="str">
        <f>"3696202201221356215986"</f>
        <v>3696202201221356215986</v>
      </c>
      <c r="C2590" s="4" t="str">
        <f>"刘洋洋"</f>
        <v>刘洋洋</v>
      </c>
      <c r="D2590" s="4"/>
    </row>
    <row r="2591" spans="1:4" s="1" customFormat="1" ht="34.5" customHeight="1">
      <c r="A2591" s="4">
        <v>2589</v>
      </c>
      <c r="B2591" s="4" t="str">
        <f>"3696202201221400025993"</f>
        <v>3696202201221400025993</v>
      </c>
      <c r="C2591" s="4" t="str">
        <f>"陈功勋"</f>
        <v>陈功勋</v>
      </c>
      <c r="D2591" s="4"/>
    </row>
    <row r="2592" spans="1:4" s="1" customFormat="1" ht="34.5" customHeight="1">
      <c r="A2592" s="4">
        <v>2590</v>
      </c>
      <c r="B2592" s="4" t="str">
        <f>"3696202201221437536042"</f>
        <v>3696202201221437536042</v>
      </c>
      <c r="C2592" s="4" t="str">
        <f>"周清杰"</f>
        <v>周清杰</v>
      </c>
      <c r="D2592" s="4"/>
    </row>
    <row r="2593" spans="1:4" s="1" customFormat="1" ht="34.5" customHeight="1">
      <c r="A2593" s="4">
        <v>2591</v>
      </c>
      <c r="B2593" s="4" t="str">
        <f>"3696202201221516066098"</f>
        <v>3696202201221516066098</v>
      </c>
      <c r="C2593" s="4" t="str">
        <f>"胡小动"</f>
        <v>胡小动</v>
      </c>
      <c r="D2593" s="4"/>
    </row>
    <row r="2594" spans="1:4" s="1" customFormat="1" ht="34.5" customHeight="1">
      <c r="A2594" s="4">
        <v>2592</v>
      </c>
      <c r="B2594" s="4" t="str">
        <f>"3696202201221522126110"</f>
        <v>3696202201221522126110</v>
      </c>
      <c r="C2594" s="4" t="str">
        <f>"赵旭"</f>
        <v>赵旭</v>
      </c>
      <c r="D2594" s="4"/>
    </row>
    <row r="2595" spans="1:4" s="1" customFormat="1" ht="34.5" customHeight="1">
      <c r="A2595" s="4">
        <v>2593</v>
      </c>
      <c r="B2595" s="4" t="str">
        <f>"3696202201221554466142"</f>
        <v>3696202201221554466142</v>
      </c>
      <c r="C2595" s="4" t="str">
        <f>"林殷艳"</f>
        <v>林殷艳</v>
      </c>
      <c r="D2595" s="4"/>
    </row>
    <row r="2596" spans="1:4" s="1" customFormat="1" ht="34.5" customHeight="1">
      <c r="A2596" s="4">
        <v>2594</v>
      </c>
      <c r="B2596" s="4" t="str">
        <f>"3696202201221558446150"</f>
        <v>3696202201221558446150</v>
      </c>
      <c r="C2596" s="4" t="str">
        <f>"覃蓝玉"</f>
        <v>覃蓝玉</v>
      </c>
      <c r="D2596" s="4"/>
    </row>
    <row r="2597" spans="1:4" s="1" customFormat="1" ht="34.5" customHeight="1">
      <c r="A2597" s="4">
        <v>2595</v>
      </c>
      <c r="B2597" s="4" t="str">
        <f>"3696202201221600556155"</f>
        <v>3696202201221600556155</v>
      </c>
      <c r="C2597" s="4" t="str">
        <f>"陈绘屹"</f>
        <v>陈绘屹</v>
      </c>
      <c r="D2597" s="4"/>
    </row>
    <row r="2598" spans="1:4" s="1" customFormat="1" ht="34.5" customHeight="1">
      <c r="A2598" s="4">
        <v>2596</v>
      </c>
      <c r="B2598" s="4" t="str">
        <f>"3696202201221605196162"</f>
        <v>3696202201221605196162</v>
      </c>
      <c r="C2598" s="4" t="str">
        <f>"黎倩妮"</f>
        <v>黎倩妮</v>
      </c>
      <c r="D2598" s="4"/>
    </row>
    <row r="2599" spans="1:4" s="1" customFormat="1" ht="34.5" customHeight="1">
      <c r="A2599" s="4">
        <v>2597</v>
      </c>
      <c r="B2599" s="4" t="str">
        <f>"3696202201221606226163"</f>
        <v>3696202201221606226163</v>
      </c>
      <c r="C2599" s="4" t="str">
        <f>"焦睿娜"</f>
        <v>焦睿娜</v>
      </c>
      <c r="D2599" s="4"/>
    </row>
    <row r="2600" spans="1:4" s="1" customFormat="1" ht="34.5" customHeight="1">
      <c r="A2600" s="4">
        <v>2598</v>
      </c>
      <c r="B2600" s="4" t="str">
        <f>"3696202201221711106226"</f>
        <v>3696202201221711106226</v>
      </c>
      <c r="C2600" s="4" t="str">
        <f>"吉晶"</f>
        <v>吉晶</v>
      </c>
      <c r="D2600" s="4"/>
    </row>
    <row r="2601" spans="1:4" s="1" customFormat="1" ht="34.5" customHeight="1">
      <c r="A2601" s="4">
        <v>2599</v>
      </c>
      <c r="B2601" s="4" t="str">
        <f>"3696202201221801186266"</f>
        <v>3696202201221801186266</v>
      </c>
      <c r="C2601" s="4" t="str">
        <f>"冯晓莹"</f>
        <v>冯晓莹</v>
      </c>
      <c r="D2601" s="4"/>
    </row>
    <row r="2602" spans="1:4" s="1" customFormat="1" ht="34.5" customHeight="1">
      <c r="A2602" s="4">
        <v>2600</v>
      </c>
      <c r="B2602" s="4" t="str">
        <f>"3696202201221945366358"</f>
        <v>3696202201221945366358</v>
      </c>
      <c r="C2602" s="4" t="str">
        <f>"王星路"</f>
        <v>王星路</v>
      </c>
      <c r="D2602" s="4"/>
    </row>
    <row r="2603" spans="1:4" s="1" customFormat="1" ht="34.5" customHeight="1">
      <c r="A2603" s="4">
        <v>2601</v>
      </c>
      <c r="B2603" s="4" t="str">
        <f>"3696202201221945446359"</f>
        <v>3696202201221945446359</v>
      </c>
      <c r="C2603" s="4" t="str">
        <f>"王景超"</f>
        <v>王景超</v>
      </c>
      <c r="D2603" s="4"/>
    </row>
    <row r="2604" spans="1:4" s="1" customFormat="1" ht="34.5" customHeight="1">
      <c r="A2604" s="4">
        <v>2602</v>
      </c>
      <c r="B2604" s="4" t="str">
        <f>"3696202201222007426374"</f>
        <v>3696202201222007426374</v>
      </c>
      <c r="C2604" s="4" t="str">
        <f>"陈奕埔"</f>
        <v>陈奕埔</v>
      </c>
      <c r="D2604" s="4"/>
    </row>
    <row r="2605" spans="1:4" s="1" customFormat="1" ht="34.5" customHeight="1">
      <c r="A2605" s="4">
        <v>2603</v>
      </c>
      <c r="B2605" s="4" t="str">
        <f>"3696202201222032426395"</f>
        <v>3696202201222032426395</v>
      </c>
      <c r="C2605" s="4" t="str">
        <f>"关子涵"</f>
        <v>关子涵</v>
      </c>
      <c r="D2605" s="4"/>
    </row>
    <row r="2606" spans="1:4" s="1" customFormat="1" ht="34.5" customHeight="1">
      <c r="A2606" s="4">
        <v>2604</v>
      </c>
      <c r="B2606" s="4" t="str">
        <f>"3696202201222115306444"</f>
        <v>3696202201222115306444</v>
      </c>
      <c r="C2606" s="4" t="str">
        <f>"吴典融"</f>
        <v>吴典融</v>
      </c>
      <c r="D2606" s="4"/>
    </row>
    <row r="2607" spans="1:4" s="1" customFormat="1" ht="34.5" customHeight="1">
      <c r="A2607" s="4">
        <v>2605</v>
      </c>
      <c r="B2607" s="4" t="str">
        <f>"3696202201222130106458"</f>
        <v>3696202201222130106458</v>
      </c>
      <c r="C2607" s="4" t="str">
        <f>"林鑫"</f>
        <v>林鑫</v>
      </c>
      <c r="D2607" s="4"/>
    </row>
    <row r="2608" spans="1:4" s="1" customFormat="1" ht="34.5" customHeight="1">
      <c r="A2608" s="4">
        <v>2606</v>
      </c>
      <c r="B2608" s="4" t="str">
        <f>"3696202201222139356463"</f>
        <v>3696202201222139356463</v>
      </c>
      <c r="C2608" s="4" t="str">
        <f>"常成"</f>
        <v>常成</v>
      </c>
      <c r="D2608" s="4"/>
    </row>
    <row r="2609" spans="1:4" s="1" customFormat="1" ht="34.5" customHeight="1">
      <c r="A2609" s="4">
        <v>2607</v>
      </c>
      <c r="B2609" s="4" t="str">
        <f>"3696202201222225226496"</f>
        <v>3696202201222225226496</v>
      </c>
      <c r="C2609" s="4" t="str">
        <f>"林晶晶"</f>
        <v>林晶晶</v>
      </c>
      <c r="D2609" s="4"/>
    </row>
    <row r="2610" spans="1:4" s="1" customFormat="1" ht="34.5" customHeight="1">
      <c r="A2610" s="4">
        <v>2608</v>
      </c>
      <c r="B2610" s="4" t="str">
        <f>"3696202201222244056510"</f>
        <v>3696202201222244056510</v>
      </c>
      <c r="C2610" s="4" t="str">
        <f>"张丹萍"</f>
        <v>张丹萍</v>
      </c>
      <c r="D2610" s="4"/>
    </row>
    <row r="2611" spans="1:4" s="1" customFormat="1" ht="34.5" customHeight="1">
      <c r="A2611" s="4">
        <v>2609</v>
      </c>
      <c r="B2611" s="4" t="str">
        <f>"3696202201222251496516"</f>
        <v>3696202201222251496516</v>
      </c>
      <c r="C2611" s="4" t="str">
        <f>"符碧南"</f>
        <v>符碧南</v>
      </c>
      <c r="D2611" s="4"/>
    </row>
    <row r="2612" spans="1:4" s="1" customFormat="1" ht="34.5" customHeight="1">
      <c r="A2612" s="4">
        <v>2610</v>
      </c>
      <c r="B2612" s="4" t="str">
        <f>"3696202201222309186529"</f>
        <v>3696202201222309186529</v>
      </c>
      <c r="C2612" s="4" t="str">
        <f>"张熙文"</f>
        <v>张熙文</v>
      </c>
      <c r="D2612" s="4"/>
    </row>
    <row r="2613" spans="1:4" s="1" customFormat="1" ht="34.5" customHeight="1">
      <c r="A2613" s="4">
        <v>2611</v>
      </c>
      <c r="B2613" s="4" t="str">
        <f>"3696202201222312086532"</f>
        <v>3696202201222312086532</v>
      </c>
      <c r="C2613" s="4" t="str">
        <f>"李豪"</f>
        <v>李豪</v>
      </c>
      <c r="D2613" s="4"/>
    </row>
    <row r="2614" spans="1:4" s="1" customFormat="1" ht="34.5" customHeight="1">
      <c r="A2614" s="4">
        <v>2612</v>
      </c>
      <c r="B2614" s="4" t="str">
        <f>"3696202201230018336552"</f>
        <v>3696202201230018336552</v>
      </c>
      <c r="C2614" s="4" t="str">
        <f>"陈金宁"</f>
        <v>陈金宁</v>
      </c>
      <c r="D2614" s="4"/>
    </row>
    <row r="2615" spans="1:4" s="1" customFormat="1" ht="34.5" customHeight="1">
      <c r="A2615" s="4">
        <v>2613</v>
      </c>
      <c r="B2615" s="4" t="str">
        <f>"3696202201230917186594"</f>
        <v>3696202201230917186594</v>
      </c>
      <c r="C2615" s="4" t="str">
        <f>"韦锦熹"</f>
        <v>韦锦熹</v>
      </c>
      <c r="D2615" s="4"/>
    </row>
    <row r="2616" spans="1:4" s="1" customFormat="1" ht="34.5" customHeight="1">
      <c r="A2616" s="4">
        <v>2614</v>
      </c>
      <c r="B2616" s="4" t="str">
        <f>"3696202201230922326599"</f>
        <v>3696202201230922326599</v>
      </c>
      <c r="C2616" s="4" t="str">
        <f>"陈云霞"</f>
        <v>陈云霞</v>
      </c>
      <c r="D2616" s="4"/>
    </row>
    <row r="2617" spans="1:4" s="1" customFormat="1" ht="34.5" customHeight="1">
      <c r="A2617" s="4">
        <v>2615</v>
      </c>
      <c r="B2617" s="4" t="str">
        <f>"3696202201230942246606"</f>
        <v>3696202201230942246606</v>
      </c>
      <c r="C2617" s="4" t="str">
        <f>"李二女"</f>
        <v>李二女</v>
      </c>
      <c r="D2617" s="4"/>
    </row>
    <row r="2618" spans="1:4" s="1" customFormat="1" ht="34.5" customHeight="1">
      <c r="A2618" s="4">
        <v>2616</v>
      </c>
      <c r="B2618" s="4" t="str">
        <f>"3696202201231018506636"</f>
        <v>3696202201231018506636</v>
      </c>
      <c r="C2618" s="4" t="str">
        <f>"吴清雅"</f>
        <v>吴清雅</v>
      </c>
      <c r="D2618" s="4"/>
    </row>
    <row r="2619" spans="1:4" s="1" customFormat="1" ht="34.5" customHeight="1">
      <c r="A2619" s="4">
        <v>2617</v>
      </c>
      <c r="B2619" s="4" t="str">
        <f>"3696202201231054066667"</f>
        <v>3696202201231054066667</v>
      </c>
      <c r="C2619" s="4" t="str">
        <f>"陈益坚"</f>
        <v>陈益坚</v>
      </c>
      <c r="D2619" s="4"/>
    </row>
    <row r="2620" spans="1:4" s="1" customFormat="1" ht="34.5" customHeight="1">
      <c r="A2620" s="4">
        <v>2618</v>
      </c>
      <c r="B2620" s="4" t="str">
        <f>"3696202201231130116701"</f>
        <v>3696202201231130116701</v>
      </c>
      <c r="C2620" s="4" t="str">
        <f>"黄千钦"</f>
        <v>黄千钦</v>
      </c>
      <c r="D2620" s="4"/>
    </row>
    <row r="2621" spans="1:4" s="1" customFormat="1" ht="34.5" customHeight="1">
      <c r="A2621" s="4">
        <v>2619</v>
      </c>
      <c r="B2621" s="4" t="str">
        <f>"3696202201231211346742"</f>
        <v>3696202201231211346742</v>
      </c>
      <c r="C2621" s="4" t="str">
        <f>"周冠良"</f>
        <v>周冠良</v>
      </c>
      <c r="D2621" s="4"/>
    </row>
    <row r="2622" spans="1:4" s="1" customFormat="1" ht="34.5" customHeight="1">
      <c r="A2622" s="4">
        <v>2620</v>
      </c>
      <c r="B2622" s="4" t="str">
        <f>"3696202201231223086753"</f>
        <v>3696202201231223086753</v>
      </c>
      <c r="C2622" s="4" t="str">
        <f>"王菲"</f>
        <v>王菲</v>
      </c>
      <c r="D2622" s="4"/>
    </row>
    <row r="2623" spans="1:4" s="1" customFormat="1" ht="34.5" customHeight="1">
      <c r="A2623" s="4">
        <v>2621</v>
      </c>
      <c r="B2623" s="4" t="str">
        <f>"3696202201231242146764"</f>
        <v>3696202201231242146764</v>
      </c>
      <c r="C2623" s="4" t="str">
        <f>"黄冬雪"</f>
        <v>黄冬雪</v>
      </c>
      <c r="D2623" s="4"/>
    </row>
    <row r="2624" spans="1:4" s="1" customFormat="1" ht="34.5" customHeight="1">
      <c r="A2624" s="4">
        <v>2622</v>
      </c>
      <c r="B2624" s="4" t="str">
        <f>"3696202201231308306782"</f>
        <v>3696202201231308306782</v>
      </c>
      <c r="C2624" s="4" t="str">
        <f>"卓文君"</f>
        <v>卓文君</v>
      </c>
      <c r="D2624" s="4"/>
    </row>
    <row r="2625" spans="1:4" s="1" customFormat="1" ht="34.5" customHeight="1">
      <c r="A2625" s="4">
        <v>2623</v>
      </c>
      <c r="B2625" s="4" t="str">
        <f>"3696202201231322156787"</f>
        <v>3696202201231322156787</v>
      </c>
      <c r="C2625" s="4" t="str">
        <f>"梁定伟"</f>
        <v>梁定伟</v>
      </c>
      <c r="D2625" s="4"/>
    </row>
    <row r="2626" spans="1:4" s="1" customFormat="1" ht="34.5" customHeight="1">
      <c r="A2626" s="4">
        <v>2624</v>
      </c>
      <c r="B2626" s="4" t="str">
        <f>"3696202201231400116811"</f>
        <v>3696202201231400116811</v>
      </c>
      <c r="C2626" s="4" t="str">
        <f>"王一清"</f>
        <v>王一清</v>
      </c>
      <c r="D2626" s="4"/>
    </row>
    <row r="2627" spans="1:4" s="1" customFormat="1" ht="34.5" customHeight="1">
      <c r="A2627" s="4">
        <v>2625</v>
      </c>
      <c r="B2627" s="4" t="str">
        <f>"3696202201231432186844"</f>
        <v>3696202201231432186844</v>
      </c>
      <c r="C2627" s="4" t="str">
        <f>"李霞"</f>
        <v>李霞</v>
      </c>
      <c r="D2627" s="4"/>
    </row>
    <row r="2628" spans="1:4" s="1" customFormat="1" ht="34.5" customHeight="1">
      <c r="A2628" s="4">
        <v>2626</v>
      </c>
      <c r="B2628" s="4" t="str">
        <f>"3696202201231438006849"</f>
        <v>3696202201231438006849</v>
      </c>
      <c r="C2628" s="4" t="str">
        <f>"林静"</f>
        <v>林静</v>
      </c>
      <c r="D2628" s="4"/>
    </row>
    <row r="2629" spans="1:4" s="1" customFormat="1" ht="34.5" customHeight="1">
      <c r="A2629" s="4">
        <v>2627</v>
      </c>
      <c r="B2629" s="4" t="str">
        <f>"3696202201231541226891"</f>
        <v>3696202201231541226891</v>
      </c>
      <c r="C2629" s="4" t="str">
        <f>"卓小玥"</f>
        <v>卓小玥</v>
      </c>
      <c r="D2629" s="4"/>
    </row>
    <row r="2630" spans="1:4" s="1" customFormat="1" ht="34.5" customHeight="1">
      <c r="A2630" s="4">
        <v>2628</v>
      </c>
      <c r="B2630" s="4" t="str">
        <f>"3696202201231609486911"</f>
        <v>3696202201231609486911</v>
      </c>
      <c r="C2630" s="4" t="str">
        <f>"陈珊"</f>
        <v>陈珊</v>
      </c>
      <c r="D2630" s="4"/>
    </row>
    <row r="2631" spans="1:4" s="1" customFormat="1" ht="34.5" customHeight="1">
      <c r="A2631" s="4">
        <v>2629</v>
      </c>
      <c r="B2631" s="4" t="str">
        <f>"3696202201231650106930"</f>
        <v>3696202201231650106930</v>
      </c>
      <c r="C2631" s="4" t="str">
        <f>"钟敏秀"</f>
        <v>钟敏秀</v>
      </c>
      <c r="D2631" s="4"/>
    </row>
    <row r="2632" spans="1:4" s="1" customFormat="1" ht="34.5" customHeight="1">
      <c r="A2632" s="4">
        <v>2630</v>
      </c>
      <c r="B2632" s="4" t="str">
        <f>"3696202201231727056959"</f>
        <v>3696202201231727056959</v>
      </c>
      <c r="C2632" s="4" t="str">
        <f>"陈春梅"</f>
        <v>陈春梅</v>
      </c>
      <c r="D2632" s="4"/>
    </row>
    <row r="2633" spans="1:4" s="1" customFormat="1" ht="34.5" customHeight="1">
      <c r="A2633" s="4">
        <v>2631</v>
      </c>
      <c r="B2633" s="4" t="str">
        <f>"3696202201231743286972"</f>
        <v>3696202201231743286972</v>
      </c>
      <c r="C2633" s="4" t="str">
        <f>"黄堂"</f>
        <v>黄堂</v>
      </c>
      <c r="D2633" s="4"/>
    </row>
    <row r="2634" spans="1:4" s="1" customFormat="1" ht="34.5" customHeight="1">
      <c r="A2634" s="4">
        <v>2632</v>
      </c>
      <c r="B2634" s="4" t="str">
        <f>"3696202201231749066977"</f>
        <v>3696202201231749066977</v>
      </c>
      <c r="C2634" s="4" t="str">
        <f>"贾东民"</f>
        <v>贾东民</v>
      </c>
      <c r="D2634" s="4"/>
    </row>
    <row r="2635" spans="1:4" s="1" customFormat="1" ht="34.5" customHeight="1">
      <c r="A2635" s="4">
        <v>2633</v>
      </c>
      <c r="B2635" s="4" t="str">
        <f>"3696202201231855027008"</f>
        <v>3696202201231855027008</v>
      </c>
      <c r="C2635" s="4" t="str">
        <f>"黄秋苘"</f>
        <v>黄秋苘</v>
      </c>
      <c r="D2635" s="4"/>
    </row>
    <row r="2636" spans="1:4" s="1" customFormat="1" ht="34.5" customHeight="1">
      <c r="A2636" s="4">
        <v>2634</v>
      </c>
      <c r="B2636" s="4" t="str">
        <f>"3696202201231857237011"</f>
        <v>3696202201231857237011</v>
      </c>
      <c r="C2636" s="4" t="str">
        <f>"谈希萌"</f>
        <v>谈希萌</v>
      </c>
      <c r="D2636" s="4"/>
    </row>
    <row r="2637" spans="1:4" s="1" customFormat="1" ht="34.5" customHeight="1">
      <c r="A2637" s="4">
        <v>2635</v>
      </c>
      <c r="B2637" s="4" t="str">
        <f>"3696202201231904327015"</f>
        <v>3696202201231904327015</v>
      </c>
      <c r="C2637" s="4" t="str">
        <f>"农惠"</f>
        <v>农惠</v>
      </c>
      <c r="D2637" s="4"/>
    </row>
    <row r="2638" spans="1:4" s="1" customFormat="1" ht="34.5" customHeight="1">
      <c r="A2638" s="4">
        <v>2636</v>
      </c>
      <c r="B2638" s="4" t="str">
        <f>"3696202201231930497034"</f>
        <v>3696202201231930497034</v>
      </c>
      <c r="C2638" s="4" t="str">
        <f>"史才通"</f>
        <v>史才通</v>
      </c>
      <c r="D2638" s="4"/>
    </row>
    <row r="2639" spans="1:4" s="1" customFormat="1" ht="34.5" customHeight="1">
      <c r="A2639" s="4">
        <v>2637</v>
      </c>
      <c r="B2639" s="4" t="str">
        <f>"3696202201232130057117"</f>
        <v>3696202201232130057117</v>
      </c>
      <c r="C2639" s="4" t="str">
        <f>"王秀强"</f>
        <v>王秀强</v>
      </c>
      <c r="D2639" s="4"/>
    </row>
    <row r="2640" spans="1:4" s="1" customFormat="1" ht="34.5" customHeight="1">
      <c r="A2640" s="4">
        <v>2638</v>
      </c>
      <c r="B2640" s="4" t="str">
        <f>"3696202201232155597138"</f>
        <v>3696202201232155597138</v>
      </c>
      <c r="C2640" s="4" t="str">
        <f>"许苑"</f>
        <v>许苑</v>
      </c>
      <c r="D2640" s="4"/>
    </row>
    <row r="2641" spans="1:4" s="1" customFormat="1" ht="34.5" customHeight="1">
      <c r="A2641" s="4">
        <v>2639</v>
      </c>
      <c r="B2641" s="4" t="str">
        <f>"3696202201232213417153"</f>
        <v>3696202201232213417153</v>
      </c>
      <c r="C2641" s="4" t="str">
        <f>"刘屹凡"</f>
        <v>刘屹凡</v>
      </c>
      <c r="D2641" s="4"/>
    </row>
    <row r="2642" spans="1:4" s="1" customFormat="1" ht="34.5" customHeight="1">
      <c r="A2642" s="4">
        <v>2640</v>
      </c>
      <c r="B2642" s="4" t="str">
        <f>"3696202201232214577154"</f>
        <v>3696202201232214577154</v>
      </c>
      <c r="C2642" s="4" t="str">
        <f>"林泽玲"</f>
        <v>林泽玲</v>
      </c>
      <c r="D2642" s="4"/>
    </row>
    <row r="2643" spans="1:4" s="1" customFormat="1" ht="34.5" customHeight="1">
      <c r="A2643" s="4">
        <v>2641</v>
      </c>
      <c r="B2643" s="4" t="str">
        <f>"3696202201232300097190"</f>
        <v>3696202201232300097190</v>
      </c>
      <c r="C2643" s="4" t="str">
        <f>"韦海丽"</f>
        <v>韦海丽</v>
      </c>
      <c r="D2643" s="4"/>
    </row>
    <row r="2644" spans="1:4" s="1" customFormat="1" ht="34.5" customHeight="1">
      <c r="A2644" s="4">
        <v>2642</v>
      </c>
      <c r="B2644" s="4" t="str">
        <f>"3696202201232342567207"</f>
        <v>3696202201232342567207</v>
      </c>
      <c r="C2644" s="4" t="str">
        <f>"周仁淇"</f>
        <v>周仁淇</v>
      </c>
      <c r="D2644" s="4"/>
    </row>
    <row r="2645" spans="1:4" s="1" customFormat="1" ht="34.5" customHeight="1">
      <c r="A2645" s="4">
        <v>2643</v>
      </c>
      <c r="B2645" s="4" t="str">
        <f>"3696202201240004577215"</f>
        <v>3696202201240004577215</v>
      </c>
      <c r="C2645" s="4" t="str">
        <f>"王一豪"</f>
        <v>王一豪</v>
      </c>
      <c r="D2645" s="4"/>
    </row>
    <row r="2646" spans="1:4" s="1" customFormat="1" ht="34.5" customHeight="1">
      <c r="A2646" s="4">
        <v>2644</v>
      </c>
      <c r="B2646" s="4" t="str">
        <f>"3696202201240802257244"</f>
        <v>3696202201240802257244</v>
      </c>
      <c r="C2646" s="4" t="str">
        <f>"洪德华"</f>
        <v>洪德华</v>
      </c>
      <c r="D2646" s="4"/>
    </row>
    <row r="2647" spans="1:4" s="1" customFormat="1" ht="34.5" customHeight="1">
      <c r="A2647" s="4">
        <v>2645</v>
      </c>
      <c r="B2647" s="4" t="str">
        <f>"3696202201240812147271"</f>
        <v>3696202201240812147271</v>
      </c>
      <c r="C2647" s="4" t="str">
        <f>"符昱耿"</f>
        <v>符昱耿</v>
      </c>
      <c r="D2647" s="4"/>
    </row>
    <row r="2648" spans="1:4" s="1" customFormat="1" ht="34.5" customHeight="1">
      <c r="A2648" s="4">
        <v>2646</v>
      </c>
      <c r="B2648" s="4" t="str">
        <f>"3696202201240824477309"</f>
        <v>3696202201240824477309</v>
      </c>
      <c r="C2648" s="4" t="str">
        <f>"姚腾英"</f>
        <v>姚腾英</v>
      </c>
      <c r="D2648" s="4"/>
    </row>
    <row r="2649" spans="1:4" s="1" customFormat="1" ht="34.5" customHeight="1">
      <c r="A2649" s="4">
        <v>2647</v>
      </c>
      <c r="B2649" s="4" t="str">
        <f>"3696202201240839367359"</f>
        <v>3696202201240839367359</v>
      </c>
      <c r="C2649" s="4" t="str">
        <f>"裴文醒"</f>
        <v>裴文醒</v>
      </c>
      <c r="D2649" s="4"/>
    </row>
    <row r="2650" spans="1:4" s="1" customFormat="1" ht="34.5" customHeight="1">
      <c r="A2650" s="4">
        <v>2648</v>
      </c>
      <c r="B2650" s="4" t="str">
        <f>"3696202201240841387370"</f>
        <v>3696202201240841387370</v>
      </c>
      <c r="C2650" s="4" t="str">
        <f>"王上建"</f>
        <v>王上建</v>
      </c>
      <c r="D2650" s="4"/>
    </row>
    <row r="2651" spans="1:4" s="1" customFormat="1" ht="34.5" customHeight="1">
      <c r="A2651" s="4">
        <v>2649</v>
      </c>
      <c r="B2651" s="4" t="str">
        <f>"3696202201240845157394"</f>
        <v>3696202201240845157394</v>
      </c>
      <c r="C2651" s="4" t="str">
        <f>"滕泽欣"</f>
        <v>滕泽欣</v>
      </c>
      <c r="D2651" s="4"/>
    </row>
    <row r="2652" spans="1:4" s="1" customFormat="1" ht="34.5" customHeight="1">
      <c r="A2652" s="4">
        <v>2650</v>
      </c>
      <c r="B2652" s="4" t="str">
        <f>"3696202201240846427401"</f>
        <v>3696202201240846427401</v>
      </c>
      <c r="C2652" s="4" t="str">
        <f>"王洁"</f>
        <v>王洁</v>
      </c>
      <c r="D2652" s="4"/>
    </row>
    <row r="2653" spans="1:4" s="1" customFormat="1" ht="34.5" customHeight="1">
      <c r="A2653" s="4">
        <v>2651</v>
      </c>
      <c r="B2653" s="4" t="str">
        <f>"3696202201240854027437"</f>
        <v>3696202201240854027437</v>
      </c>
      <c r="C2653" s="4" t="str">
        <f>"麦可茹"</f>
        <v>麦可茹</v>
      </c>
      <c r="D2653" s="4"/>
    </row>
    <row r="2654" spans="1:4" s="1" customFormat="1" ht="34.5" customHeight="1">
      <c r="A2654" s="4">
        <v>2652</v>
      </c>
      <c r="B2654" s="4" t="str">
        <f>"3696202201240900507473"</f>
        <v>3696202201240900507473</v>
      </c>
      <c r="C2654" s="4" t="str">
        <f>"欧家霞"</f>
        <v>欧家霞</v>
      </c>
      <c r="D2654" s="4"/>
    </row>
    <row r="2655" spans="1:4" s="1" customFormat="1" ht="34.5" customHeight="1">
      <c r="A2655" s="4">
        <v>2653</v>
      </c>
      <c r="B2655" s="4" t="str">
        <f>"3696202201240901557476"</f>
        <v>3696202201240901557476</v>
      </c>
      <c r="C2655" s="4" t="str">
        <f>"陈祖莹"</f>
        <v>陈祖莹</v>
      </c>
      <c r="D2655" s="4"/>
    </row>
    <row r="2656" spans="1:4" s="1" customFormat="1" ht="34.5" customHeight="1">
      <c r="A2656" s="4">
        <v>2654</v>
      </c>
      <c r="B2656" s="4" t="str">
        <f>"3696202201240907567512"</f>
        <v>3696202201240907567512</v>
      </c>
      <c r="C2656" s="4" t="str">
        <f>"吴碧香"</f>
        <v>吴碧香</v>
      </c>
      <c r="D2656" s="4"/>
    </row>
    <row r="2657" spans="1:4" s="1" customFormat="1" ht="34.5" customHeight="1">
      <c r="A2657" s="4">
        <v>2655</v>
      </c>
      <c r="B2657" s="4" t="str">
        <f>"3696202201240908567519"</f>
        <v>3696202201240908567519</v>
      </c>
      <c r="C2657" s="4" t="str">
        <f>"陈泽颖"</f>
        <v>陈泽颖</v>
      </c>
      <c r="D2657" s="4"/>
    </row>
    <row r="2658" spans="1:4" s="1" customFormat="1" ht="34.5" customHeight="1">
      <c r="A2658" s="4">
        <v>2656</v>
      </c>
      <c r="B2658" s="4" t="str">
        <f>"3696202201240909537526"</f>
        <v>3696202201240909537526</v>
      </c>
      <c r="C2658" s="4" t="str">
        <f>"王培三"</f>
        <v>王培三</v>
      </c>
      <c r="D2658" s="4"/>
    </row>
    <row r="2659" spans="1:4" s="1" customFormat="1" ht="34.5" customHeight="1">
      <c r="A2659" s="4">
        <v>2657</v>
      </c>
      <c r="B2659" s="4" t="str">
        <f>"3696202201240913507554"</f>
        <v>3696202201240913507554</v>
      </c>
      <c r="C2659" s="4" t="str">
        <f>"李佳"</f>
        <v>李佳</v>
      </c>
      <c r="D2659" s="4"/>
    </row>
    <row r="2660" spans="1:4" s="1" customFormat="1" ht="34.5" customHeight="1">
      <c r="A2660" s="4">
        <v>2658</v>
      </c>
      <c r="B2660" s="4" t="str">
        <f>"3696202201240916457569"</f>
        <v>3696202201240916457569</v>
      </c>
      <c r="C2660" s="4" t="str">
        <f>"符懋威"</f>
        <v>符懋威</v>
      </c>
      <c r="D2660" s="4"/>
    </row>
    <row r="2661" spans="1:4" s="1" customFormat="1" ht="34.5" customHeight="1">
      <c r="A2661" s="4">
        <v>2659</v>
      </c>
      <c r="B2661" s="4" t="str">
        <f>"3696202201240922307615"</f>
        <v>3696202201240922307615</v>
      </c>
      <c r="C2661" s="4" t="str">
        <f>"陈少英"</f>
        <v>陈少英</v>
      </c>
      <c r="D2661" s="4"/>
    </row>
    <row r="2662" spans="1:4" s="1" customFormat="1" ht="34.5" customHeight="1">
      <c r="A2662" s="4">
        <v>2660</v>
      </c>
      <c r="B2662" s="4" t="str">
        <f>"3696202201240925337636"</f>
        <v>3696202201240925337636</v>
      </c>
      <c r="C2662" s="4" t="str">
        <f>"陈锋"</f>
        <v>陈锋</v>
      </c>
      <c r="D2662" s="4"/>
    </row>
    <row r="2663" spans="1:4" s="1" customFormat="1" ht="34.5" customHeight="1">
      <c r="A2663" s="4">
        <v>2661</v>
      </c>
      <c r="B2663" s="4" t="str">
        <f>"3696202201240935387712"</f>
        <v>3696202201240935387712</v>
      </c>
      <c r="C2663" s="4" t="str">
        <f>"郑孟婷"</f>
        <v>郑孟婷</v>
      </c>
      <c r="D2663" s="4"/>
    </row>
    <row r="2664" spans="1:4" s="1" customFormat="1" ht="34.5" customHeight="1">
      <c r="A2664" s="4">
        <v>2662</v>
      </c>
      <c r="B2664" s="4" t="str">
        <f>"3696202201240949537824"</f>
        <v>3696202201240949537824</v>
      </c>
      <c r="C2664" s="4" t="str">
        <f>"张云"</f>
        <v>张云</v>
      </c>
      <c r="D2664" s="4"/>
    </row>
    <row r="2665" spans="1:4" s="1" customFormat="1" ht="34.5" customHeight="1">
      <c r="A2665" s="4">
        <v>2663</v>
      </c>
      <c r="B2665" s="4" t="str">
        <f>"3696202201240951257833"</f>
        <v>3696202201240951257833</v>
      </c>
      <c r="C2665" s="4" t="str">
        <f>"王希"</f>
        <v>王希</v>
      </c>
      <c r="D2665" s="4"/>
    </row>
    <row r="2666" spans="1:4" s="1" customFormat="1" ht="34.5" customHeight="1">
      <c r="A2666" s="4">
        <v>2664</v>
      </c>
      <c r="B2666" s="4" t="str">
        <f>"3696202201240953327849"</f>
        <v>3696202201240953327849</v>
      </c>
      <c r="C2666" s="4" t="str">
        <f>"梅春丽"</f>
        <v>梅春丽</v>
      </c>
      <c r="D2666" s="4"/>
    </row>
    <row r="2667" spans="1:4" s="1" customFormat="1" ht="34.5" customHeight="1">
      <c r="A2667" s="4">
        <v>2665</v>
      </c>
      <c r="B2667" s="4" t="str">
        <f>"3696202201241003137916"</f>
        <v>3696202201241003137916</v>
      </c>
      <c r="C2667" s="4" t="str">
        <f>"陈康波"</f>
        <v>陈康波</v>
      </c>
      <c r="D2667" s="4"/>
    </row>
    <row r="2668" spans="1:4" s="1" customFormat="1" ht="34.5" customHeight="1">
      <c r="A2668" s="4">
        <v>2666</v>
      </c>
      <c r="B2668" s="4" t="str">
        <f>"3696202201241009317963"</f>
        <v>3696202201241009317963</v>
      </c>
      <c r="C2668" s="4" t="str">
        <f>"黄健"</f>
        <v>黄健</v>
      </c>
      <c r="D2668" s="4"/>
    </row>
    <row r="2669" spans="1:4" s="1" customFormat="1" ht="34.5" customHeight="1">
      <c r="A2669" s="4">
        <v>2667</v>
      </c>
      <c r="B2669" s="4" t="str">
        <f>"3696202201241017108019"</f>
        <v>3696202201241017108019</v>
      </c>
      <c r="C2669" s="4" t="str">
        <f>"李莉"</f>
        <v>李莉</v>
      </c>
      <c r="D2669" s="4"/>
    </row>
    <row r="2670" spans="1:4" s="1" customFormat="1" ht="34.5" customHeight="1">
      <c r="A2670" s="4">
        <v>2668</v>
      </c>
      <c r="B2670" s="4" t="str">
        <f>"3696202201241017518027"</f>
        <v>3696202201241017518027</v>
      </c>
      <c r="C2670" s="4" t="str">
        <f>"符春美"</f>
        <v>符春美</v>
      </c>
      <c r="D2670" s="4"/>
    </row>
    <row r="2671" spans="1:4" s="1" customFormat="1" ht="34.5" customHeight="1">
      <c r="A2671" s="4">
        <v>2669</v>
      </c>
      <c r="B2671" s="4" t="str">
        <f>"3696202201241019488039"</f>
        <v>3696202201241019488039</v>
      </c>
      <c r="C2671" s="4" t="str">
        <f>"郑凤爱"</f>
        <v>郑凤爱</v>
      </c>
      <c r="D2671" s="4"/>
    </row>
    <row r="2672" spans="1:4" s="1" customFormat="1" ht="34.5" customHeight="1">
      <c r="A2672" s="4">
        <v>2670</v>
      </c>
      <c r="B2672" s="4" t="str">
        <f>"3696202201241019498040"</f>
        <v>3696202201241019498040</v>
      </c>
      <c r="C2672" s="4" t="str">
        <f>"陈晶铭"</f>
        <v>陈晶铭</v>
      </c>
      <c r="D2672" s="4"/>
    </row>
    <row r="2673" spans="1:4" s="1" customFormat="1" ht="34.5" customHeight="1">
      <c r="A2673" s="4">
        <v>2671</v>
      </c>
      <c r="B2673" s="4" t="str">
        <f>"3696202201241028568119"</f>
        <v>3696202201241028568119</v>
      </c>
      <c r="C2673" s="4" t="str">
        <f>"曾乙刚"</f>
        <v>曾乙刚</v>
      </c>
      <c r="D2673" s="4"/>
    </row>
    <row r="2674" spans="1:4" s="1" customFormat="1" ht="34.5" customHeight="1">
      <c r="A2674" s="4">
        <v>2672</v>
      </c>
      <c r="B2674" s="4" t="str">
        <f>"3696202201241029318122"</f>
        <v>3696202201241029318122</v>
      </c>
      <c r="C2674" s="4" t="str">
        <f>"林诗山"</f>
        <v>林诗山</v>
      </c>
      <c r="D2674" s="4"/>
    </row>
    <row r="2675" spans="1:4" s="1" customFormat="1" ht="34.5" customHeight="1">
      <c r="A2675" s="4">
        <v>2673</v>
      </c>
      <c r="B2675" s="4" t="str">
        <f>"3696202201241031598141"</f>
        <v>3696202201241031598141</v>
      </c>
      <c r="C2675" s="4" t="str">
        <f>"王楷"</f>
        <v>王楷</v>
      </c>
      <c r="D2675" s="4"/>
    </row>
    <row r="2676" spans="1:4" s="1" customFormat="1" ht="34.5" customHeight="1">
      <c r="A2676" s="4">
        <v>2674</v>
      </c>
      <c r="B2676" s="4" t="str">
        <f>"3696202201241053548302"</f>
        <v>3696202201241053548302</v>
      </c>
      <c r="C2676" s="4" t="str">
        <f>"符春颜"</f>
        <v>符春颜</v>
      </c>
      <c r="D2676" s="4"/>
    </row>
    <row r="2677" spans="1:4" s="1" customFormat="1" ht="34.5" customHeight="1">
      <c r="A2677" s="4">
        <v>2675</v>
      </c>
      <c r="B2677" s="4" t="str">
        <f>"3696202201241100168347"</f>
        <v>3696202201241100168347</v>
      </c>
      <c r="C2677" s="4" t="str">
        <f>"谢伟新"</f>
        <v>谢伟新</v>
      </c>
      <c r="D2677" s="4"/>
    </row>
    <row r="2678" spans="1:4" s="1" customFormat="1" ht="34.5" customHeight="1">
      <c r="A2678" s="4">
        <v>2676</v>
      </c>
      <c r="B2678" s="4" t="str">
        <f>"3696202201241111428422"</f>
        <v>3696202201241111428422</v>
      </c>
      <c r="C2678" s="4" t="str">
        <f>"王求丽"</f>
        <v>王求丽</v>
      </c>
      <c r="D2678" s="4"/>
    </row>
    <row r="2679" spans="1:4" s="1" customFormat="1" ht="34.5" customHeight="1">
      <c r="A2679" s="4">
        <v>2677</v>
      </c>
      <c r="B2679" s="4" t="str">
        <f>"3696202201241116208457"</f>
        <v>3696202201241116208457</v>
      </c>
      <c r="C2679" s="4" t="str">
        <f>"黄钰倩"</f>
        <v>黄钰倩</v>
      </c>
      <c r="D2679" s="4"/>
    </row>
    <row r="2680" spans="1:4" s="1" customFormat="1" ht="34.5" customHeight="1">
      <c r="A2680" s="4">
        <v>2678</v>
      </c>
      <c r="B2680" s="4" t="str">
        <f>"3696202201241120518483"</f>
        <v>3696202201241120518483</v>
      </c>
      <c r="C2680" s="4" t="str">
        <f>"金万恩"</f>
        <v>金万恩</v>
      </c>
      <c r="D2680" s="4"/>
    </row>
    <row r="2681" spans="1:4" s="1" customFormat="1" ht="34.5" customHeight="1">
      <c r="A2681" s="4">
        <v>2679</v>
      </c>
      <c r="B2681" s="4" t="str">
        <f>"3696202201241124348503"</f>
        <v>3696202201241124348503</v>
      </c>
      <c r="C2681" s="4" t="str">
        <f>"陈燕姣"</f>
        <v>陈燕姣</v>
      </c>
      <c r="D2681" s="4"/>
    </row>
    <row r="2682" spans="1:4" s="1" customFormat="1" ht="34.5" customHeight="1">
      <c r="A2682" s="4">
        <v>2680</v>
      </c>
      <c r="B2682" s="4" t="str">
        <f>"3696202201241130428535"</f>
        <v>3696202201241130428535</v>
      </c>
      <c r="C2682" s="4" t="str">
        <f>"万晓静"</f>
        <v>万晓静</v>
      </c>
      <c r="D2682" s="4"/>
    </row>
    <row r="2683" spans="1:4" s="1" customFormat="1" ht="34.5" customHeight="1">
      <c r="A2683" s="4">
        <v>2681</v>
      </c>
      <c r="B2683" s="4" t="str">
        <f>"3696202201241139508580"</f>
        <v>3696202201241139508580</v>
      </c>
      <c r="C2683" s="4" t="str">
        <f>"董翼宁"</f>
        <v>董翼宁</v>
      </c>
      <c r="D2683" s="4"/>
    </row>
    <row r="2684" spans="1:4" s="1" customFormat="1" ht="34.5" customHeight="1">
      <c r="A2684" s="4">
        <v>2682</v>
      </c>
      <c r="B2684" s="4" t="str">
        <f>"3696202201241141528594"</f>
        <v>3696202201241141528594</v>
      </c>
      <c r="C2684" s="4" t="str">
        <f>"赵韦全"</f>
        <v>赵韦全</v>
      </c>
      <c r="D2684" s="4"/>
    </row>
    <row r="2685" spans="1:4" s="1" customFormat="1" ht="34.5" customHeight="1">
      <c r="A2685" s="4">
        <v>2683</v>
      </c>
      <c r="B2685" s="4" t="str">
        <f>"3696202201241156528668"</f>
        <v>3696202201241156528668</v>
      </c>
      <c r="C2685" s="4" t="str">
        <f>"王世标"</f>
        <v>王世标</v>
      </c>
      <c r="D2685" s="4"/>
    </row>
    <row r="2686" spans="1:4" s="1" customFormat="1" ht="34.5" customHeight="1">
      <c r="A2686" s="4">
        <v>2684</v>
      </c>
      <c r="B2686" s="4" t="str">
        <f>"3696202201241157328673"</f>
        <v>3696202201241157328673</v>
      </c>
      <c r="C2686" s="4" t="str">
        <f>"王本鹏"</f>
        <v>王本鹏</v>
      </c>
      <c r="D2686" s="4"/>
    </row>
    <row r="2687" spans="1:4" s="1" customFormat="1" ht="34.5" customHeight="1">
      <c r="A2687" s="4">
        <v>2685</v>
      </c>
      <c r="B2687" s="4" t="str">
        <f>"3696202201241221078762"</f>
        <v>3696202201241221078762</v>
      </c>
      <c r="C2687" s="4" t="str">
        <f>"许淑女"</f>
        <v>许淑女</v>
      </c>
      <c r="D2687" s="4"/>
    </row>
    <row r="2688" spans="1:4" s="1" customFormat="1" ht="34.5" customHeight="1">
      <c r="A2688" s="4">
        <v>2686</v>
      </c>
      <c r="B2688" s="4" t="str">
        <f>"3696202201241230368801"</f>
        <v>3696202201241230368801</v>
      </c>
      <c r="C2688" s="4" t="str">
        <f>"莫彬"</f>
        <v>莫彬</v>
      </c>
      <c r="D2688" s="4"/>
    </row>
    <row r="2689" spans="1:4" s="1" customFormat="1" ht="34.5" customHeight="1">
      <c r="A2689" s="4">
        <v>2687</v>
      </c>
      <c r="B2689" s="4" t="str">
        <f>"3696202201241254478909"</f>
        <v>3696202201241254478909</v>
      </c>
      <c r="C2689" s="4" t="str">
        <f>"张晓颖"</f>
        <v>张晓颖</v>
      </c>
      <c r="D2689" s="4"/>
    </row>
    <row r="2690" spans="1:4" s="1" customFormat="1" ht="34.5" customHeight="1">
      <c r="A2690" s="4">
        <v>2688</v>
      </c>
      <c r="B2690" s="4" t="str">
        <f>"3696202201241309138972"</f>
        <v>3696202201241309138972</v>
      </c>
      <c r="C2690" s="4" t="str">
        <f>"陈永吉"</f>
        <v>陈永吉</v>
      </c>
      <c r="D2690" s="4"/>
    </row>
    <row r="2691" spans="1:4" s="1" customFormat="1" ht="34.5" customHeight="1">
      <c r="A2691" s="4">
        <v>2689</v>
      </c>
      <c r="B2691" s="4" t="str">
        <f>"3696202201241314328993"</f>
        <v>3696202201241314328993</v>
      </c>
      <c r="C2691" s="4" t="str">
        <f>"陈青花"</f>
        <v>陈青花</v>
      </c>
      <c r="D2691" s="4"/>
    </row>
    <row r="2692" spans="1:4" s="1" customFormat="1" ht="34.5" customHeight="1">
      <c r="A2692" s="4">
        <v>2690</v>
      </c>
      <c r="B2692" s="4" t="str">
        <f>"3696202201241316139000"</f>
        <v>3696202201241316139000</v>
      </c>
      <c r="C2692" s="4" t="str">
        <f>"林荟"</f>
        <v>林荟</v>
      </c>
      <c r="D2692" s="4"/>
    </row>
    <row r="2693" spans="1:4" s="1" customFormat="1" ht="34.5" customHeight="1">
      <c r="A2693" s="4">
        <v>2691</v>
      </c>
      <c r="B2693" s="4" t="str">
        <f>"3696202201241318279009"</f>
        <v>3696202201241318279009</v>
      </c>
      <c r="C2693" s="4" t="str">
        <f>"王德祥"</f>
        <v>王德祥</v>
      </c>
      <c r="D2693" s="4"/>
    </row>
    <row r="2694" spans="1:4" s="1" customFormat="1" ht="34.5" customHeight="1">
      <c r="A2694" s="4">
        <v>2692</v>
      </c>
      <c r="B2694" s="4" t="str">
        <f>"3696202201241359519135"</f>
        <v>3696202201241359519135</v>
      </c>
      <c r="C2694" s="4" t="str">
        <f>"王丹丹"</f>
        <v>王丹丹</v>
      </c>
      <c r="D2694" s="4"/>
    </row>
    <row r="2695" spans="1:4" s="1" customFormat="1" ht="34.5" customHeight="1">
      <c r="A2695" s="4">
        <v>2693</v>
      </c>
      <c r="B2695" s="4" t="str">
        <f>"3696202201241422219192"</f>
        <v>3696202201241422219192</v>
      </c>
      <c r="C2695" s="4" t="str">
        <f>"吴淑奋"</f>
        <v>吴淑奋</v>
      </c>
      <c r="D2695" s="4"/>
    </row>
    <row r="2696" spans="1:4" s="1" customFormat="1" ht="34.5" customHeight="1">
      <c r="A2696" s="4">
        <v>2694</v>
      </c>
      <c r="B2696" s="4" t="str">
        <f>"3696202201241424289195"</f>
        <v>3696202201241424289195</v>
      </c>
      <c r="C2696" s="4" t="str">
        <f>"史俊杰"</f>
        <v>史俊杰</v>
      </c>
      <c r="D2696" s="4"/>
    </row>
    <row r="2697" spans="1:4" s="1" customFormat="1" ht="34.5" customHeight="1">
      <c r="A2697" s="4">
        <v>2695</v>
      </c>
      <c r="B2697" s="4" t="str">
        <f>"3696202201241501389323"</f>
        <v>3696202201241501389323</v>
      </c>
      <c r="C2697" s="4" t="str">
        <f>"陈惠霞"</f>
        <v>陈惠霞</v>
      </c>
      <c r="D2697" s="4"/>
    </row>
    <row r="2698" spans="1:4" s="1" customFormat="1" ht="34.5" customHeight="1">
      <c r="A2698" s="4">
        <v>2696</v>
      </c>
      <c r="B2698" s="4" t="str">
        <f>"3696202201241502399328"</f>
        <v>3696202201241502399328</v>
      </c>
      <c r="C2698" s="4" t="str">
        <f>"郭起翔"</f>
        <v>郭起翔</v>
      </c>
      <c r="D2698" s="4"/>
    </row>
    <row r="2699" spans="1:4" s="1" customFormat="1" ht="34.5" customHeight="1">
      <c r="A2699" s="4">
        <v>2697</v>
      </c>
      <c r="B2699" s="4" t="str">
        <f>"3696202201241503319330"</f>
        <v>3696202201241503319330</v>
      </c>
      <c r="C2699" s="4" t="str">
        <f>"陈崇夫"</f>
        <v>陈崇夫</v>
      </c>
      <c r="D2699" s="4"/>
    </row>
    <row r="2700" spans="1:4" s="1" customFormat="1" ht="34.5" customHeight="1">
      <c r="A2700" s="4">
        <v>2698</v>
      </c>
      <c r="B2700" s="4" t="str">
        <f>"3696202201241529199445"</f>
        <v>3696202201241529199445</v>
      </c>
      <c r="C2700" s="4" t="str">
        <f>"凌宇洁"</f>
        <v>凌宇洁</v>
      </c>
      <c r="D2700" s="4"/>
    </row>
    <row r="2701" spans="1:4" s="1" customFormat="1" ht="34.5" customHeight="1">
      <c r="A2701" s="4">
        <v>2699</v>
      </c>
      <c r="B2701" s="4" t="str">
        <f>"3696202201241529529448"</f>
        <v>3696202201241529529448</v>
      </c>
      <c r="C2701" s="4" t="str">
        <f>"吴伊娜"</f>
        <v>吴伊娜</v>
      </c>
      <c r="D2701" s="4"/>
    </row>
    <row r="2702" spans="1:4" s="1" customFormat="1" ht="34.5" customHeight="1">
      <c r="A2702" s="4">
        <v>2700</v>
      </c>
      <c r="B2702" s="4" t="str">
        <f>"3696202201241540489487"</f>
        <v>3696202201241540489487</v>
      </c>
      <c r="C2702" s="4" t="str">
        <f>"甄学丽"</f>
        <v>甄学丽</v>
      </c>
      <c r="D2702" s="4"/>
    </row>
    <row r="2703" spans="1:4" s="1" customFormat="1" ht="34.5" customHeight="1">
      <c r="A2703" s="4">
        <v>2701</v>
      </c>
      <c r="B2703" s="4" t="str">
        <f>"3696202201241553169531"</f>
        <v>3696202201241553169531</v>
      </c>
      <c r="C2703" s="4" t="str">
        <f>"李允香"</f>
        <v>李允香</v>
      </c>
      <c r="D2703" s="4"/>
    </row>
    <row r="2704" spans="1:4" s="1" customFormat="1" ht="34.5" customHeight="1">
      <c r="A2704" s="4">
        <v>2702</v>
      </c>
      <c r="B2704" s="4" t="str">
        <f>"3696202201241602209562"</f>
        <v>3696202201241602209562</v>
      </c>
      <c r="C2704" s="4" t="str">
        <f>"陈泰锎"</f>
        <v>陈泰锎</v>
      </c>
      <c r="D2704" s="4"/>
    </row>
    <row r="2705" spans="1:4" s="1" customFormat="1" ht="34.5" customHeight="1">
      <c r="A2705" s="4">
        <v>2703</v>
      </c>
      <c r="B2705" s="4" t="str">
        <f>"3696202201241604589580"</f>
        <v>3696202201241604589580</v>
      </c>
      <c r="C2705" s="4" t="str">
        <f>"李碧媛"</f>
        <v>李碧媛</v>
      </c>
      <c r="D2705" s="4"/>
    </row>
    <row r="2706" spans="1:4" s="1" customFormat="1" ht="34.5" customHeight="1">
      <c r="A2706" s="4">
        <v>2704</v>
      </c>
      <c r="B2706" s="4" t="str">
        <f>"3696202201241620499631"</f>
        <v>3696202201241620499631</v>
      </c>
      <c r="C2706" s="4" t="str">
        <f>"符志萱"</f>
        <v>符志萱</v>
      </c>
      <c r="D2706" s="4"/>
    </row>
    <row r="2707" spans="1:4" s="1" customFormat="1" ht="34.5" customHeight="1">
      <c r="A2707" s="4">
        <v>2705</v>
      </c>
      <c r="B2707" s="4" t="str">
        <f>"3696202201241627249654"</f>
        <v>3696202201241627249654</v>
      </c>
      <c r="C2707" s="4" t="str">
        <f>"许春蝶"</f>
        <v>许春蝶</v>
      </c>
      <c r="D2707" s="4"/>
    </row>
    <row r="2708" spans="1:4" s="1" customFormat="1" ht="34.5" customHeight="1">
      <c r="A2708" s="4">
        <v>2706</v>
      </c>
      <c r="B2708" s="4" t="str">
        <f>"3696202201241654189752"</f>
        <v>3696202201241654189752</v>
      </c>
      <c r="C2708" s="4" t="str">
        <f>"高子晴"</f>
        <v>高子晴</v>
      </c>
      <c r="D2708" s="4"/>
    </row>
    <row r="2709" spans="1:4" s="1" customFormat="1" ht="34.5" customHeight="1">
      <c r="A2709" s="4">
        <v>2707</v>
      </c>
      <c r="B2709" s="4" t="str">
        <f>"3696202201241746339910"</f>
        <v>3696202201241746339910</v>
      </c>
      <c r="C2709" s="4" t="str">
        <f>"黄尚书"</f>
        <v>黄尚书</v>
      </c>
      <c r="D2709" s="4"/>
    </row>
    <row r="2710" spans="1:4" s="1" customFormat="1" ht="34.5" customHeight="1">
      <c r="A2710" s="4">
        <v>2708</v>
      </c>
      <c r="B2710" s="4" t="str">
        <f>"3696202201241807349963"</f>
        <v>3696202201241807349963</v>
      </c>
      <c r="C2710" s="4" t="str">
        <f>"姜雨婷"</f>
        <v>姜雨婷</v>
      </c>
      <c r="D2710" s="4"/>
    </row>
    <row r="2711" spans="1:4" s="1" customFormat="1" ht="34.5" customHeight="1">
      <c r="A2711" s="4">
        <v>2709</v>
      </c>
      <c r="B2711" s="4" t="str">
        <f>"3696202201241815589978"</f>
        <v>3696202201241815589978</v>
      </c>
      <c r="C2711" s="4" t="str">
        <f>"黄嘉瑜"</f>
        <v>黄嘉瑜</v>
      </c>
      <c r="D2711" s="4"/>
    </row>
    <row r="2712" spans="1:4" s="1" customFormat="1" ht="34.5" customHeight="1">
      <c r="A2712" s="4">
        <v>2710</v>
      </c>
      <c r="B2712" s="4" t="str">
        <f>"36962022012418272010009"</f>
        <v>36962022012418272010009</v>
      </c>
      <c r="C2712" s="4" t="str">
        <f>"林慧婷"</f>
        <v>林慧婷</v>
      </c>
      <c r="D2712" s="4"/>
    </row>
    <row r="2713" spans="1:4" s="1" customFormat="1" ht="34.5" customHeight="1">
      <c r="A2713" s="4">
        <v>2711</v>
      </c>
      <c r="B2713" s="4" t="str">
        <f>"36962022012418535810058"</f>
        <v>36962022012418535810058</v>
      </c>
      <c r="C2713" s="4" t="str">
        <f>"蔡佳华"</f>
        <v>蔡佳华</v>
      </c>
      <c r="D2713" s="4"/>
    </row>
    <row r="2714" spans="1:4" s="1" customFormat="1" ht="34.5" customHeight="1">
      <c r="A2714" s="4">
        <v>2712</v>
      </c>
      <c r="B2714" s="4" t="str">
        <f>"36962022012420110010242"</f>
        <v>36962022012420110010242</v>
      </c>
      <c r="C2714" s="4" t="str">
        <f>"尹炜虹"</f>
        <v>尹炜虹</v>
      </c>
      <c r="D2714" s="4"/>
    </row>
    <row r="2715" spans="1:4" s="1" customFormat="1" ht="34.5" customHeight="1">
      <c r="A2715" s="4">
        <v>2713</v>
      </c>
      <c r="B2715" s="4" t="str">
        <f>"36962022012420133910249"</f>
        <v>36962022012420133910249</v>
      </c>
      <c r="C2715" s="4" t="str">
        <f>"薛丽斌"</f>
        <v>薛丽斌</v>
      </c>
      <c r="D2715" s="4"/>
    </row>
    <row r="2716" spans="1:4" s="1" customFormat="1" ht="34.5" customHeight="1">
      <c r="A2716" s="4">
        <v>2714</v>
      </c>
      <c r="B2716" s="4" t="str">
        <f>"36962022012420151410254"</f>
        <v>36962022012420151410254</v>
      </c>
      <c r="C2716" s="4" t="str">
        <f>"林芳毅"</f>
        <v>林芳毅</v>
      </c>
      <c r="D2716" s="4"/>
    </row>
    <row r="2717" spans="1:4" s="1" customFormat="1" ht="34.5" customHeight="1">
      <c r="A2717" s="4">
        <v>2715</v>
      </c>
      <c r="B2717" s="4" t="str">
        <f>"36962022012420424510325"</f>
        <v>36962022012420424510325</v>
      </c>
      <c r="C2717" s="4" t="str">
        <f>"罗舞帆"</f>
        <v>罗舞帆</v>
      </c>
      <c r="D2717" s="4"/>
    </row>
    <row r="2718" spans="1:4" s="1" customFormat="1" ht="34.5" customHeight="1">
      <c r="A2718" s="4">
        <v>2716</v>
      </c>
      <c r="B2718" s="4" t="str">
        <f>"36962022012420525610359"</f>
        <v>36962022012420525610359</v>
      </c>
      <c r="C2718" s="4" t="str">
        <f>"林明杰"</f>
        <v>林明杰</v>
      </c>
      <c r="D2718" s="4"/>
    </row>
    <row r="2719" spans="1:4" s="1" customFormat="1" ht="34.5" customHeight="1">
      <c r="A2719" s="4">
        <v>2717</v>
      </c>
      <c r="B2719" s="4" t="str">
        <f>"36962022012420575610375"</f>
        <v>36962022012420575610375</v>
      </c>
      <c r="C2719" s="4" t="str">
        <f>"裴继壮"</f>
        <v>裴继壮</v>
      </c>
      <c r="D2719" s="4"/>
    </row>
    <row r="2720" spans="1:4" s="1" customFormat="1" ht="34.5" customHeight="1">
      <c r="A2720" s="4">
        <v>2718</v>
      </c>
      <c r="B2720" s="4" t="str">
        <f>"36962022012421141010421"</f>
        <v>36962022012421141010421</v>
      </c>
      <c r="C2720" s="4" t="str">
        <f>"陈芳宜"</f>
        <v>陈芳宜</v>
      </c>
      <c r="D2720" s="4"/>
    </row>
    <row r="2721" spans="1:4" s="1" customFormat="1" ht="34.5" customHeight="1">
      <c r="A2721" s="4">
        <v>2719</v>
      </c>
      <c r="B2721" s="4" t="str">
        <f>"36962022012421594610530"</f>
        <v>36962022012421594610530</v>
      </c>
      <c r="C2721" s="4" t="str">
        <f>"郑永贤"</f>
        <v>郑永贤</v>
      </c>
      <c r="D2721" s="4"/>
    </row>
    <row r="2722" spans="1:4" s="1" customFormat="1" ht="34.5" customHeight="1">
      <c r="A2722" s="4">
        <v>2720</v>
      </c>
      <c r="B2722" s="4" t="str">
        <f>"36962022012422233610579"</f>
        <v>36962022012422233610579</v>
      </c>
      <c r="C2722" s="4" t="str">
        <f>"李冰"</f>
        <v>李冰</v>
      </c>
      <c r="D2722" s="4"/>
    </row>
    <row r="2723" spans="1:4" s="1" customFormat="1" ht="34.5" customHeight="1">
      <c r="A2723" s="4">
        <v>2721</v>
      </c>
      <c r="B2723" s="4" t="str">
        <f>"36962022012423301810666"</f>
        <v>36962022012423301810666</v>
      </c>
      <c r="C2723" s="4" t="str">
        <f>"吉秋丽"</f>
        <v>吉秋丽</v>
      </c>
      <c r="D2723" s="4"/>
    </row>
    <row r="2724" spans="1:4" s="1" customFormat="1" ht="34.5" customHeight="1">
      <c r="A2724" s="4">
        <v>2722</v>
      </c>
      <c r="B2724" s="4" t="str">
        <f>"36962022012500365610699"</f>
        <v>36962022012500365610699</v>
      </c>
      <c r="C2724" s="4" t="str">
        <f>"桂芳菲"</f>
        <v>桂芳菲</v>
      </c>
      <c r="D2724" s="4"/>
    </row>
    <row r="2725" spans="1:4" s="1" customFormat="1" ht="34.5" customHeight="1">
      <c r="A2725" s="4">
        <v>2723</v>
      </c>
      <c r="B2725" s="4" t="str">
        <f>"36962022012508011610745"</f>
        <v>36962022012508011610745</v>
      </c>
      <c r="C2725" s="4" t="str">
        <f>"郭仁暖"</f>
        <v>郭仁暖</v>
      </c>
      <c r="D2725" s="4"/>
    </row>
    <row r="2726" spans="1:4" s="1" customFormat="1" ht="34.5" customHeight="1">
      <c r="A2726" s="4">
        <v>2724</v>
      </c>
      <c r="B2726" s="4" t="str">
        <f>"36962022012508081510748"</f>
        <v>36962022012508081510748</v>
      </c>
      <c r="C2726" s="4" t="str">
        <f>"卢奕帆"</f>
        <v>卢奕帆</v>
      </c>
      <c r="D2726" s="4"/>
    </row>
    <row r="2727" spans="1:4" s="1" customFormat="1" ht="34.5" customHeight="1">
      <c r="A2727" s="4">
        <v>2725</v>
      </c>
      <c r="B2727" s="4" t="str">
        <f>"36962022012508464510794"</f>
        <v>36962022012508464510794</v>
      </c>
      <c r="C2727" s="4" t="str">
        <f>"林海金"</f>
        <v>林海金</v>
      </c>
      <c r="D2727" s="4"/>
    </row>
    <row r="2728" spans="1:4" s="1" customFormat="1" ht="34.5" customHeight="1">
      <c r="A2728" s="4">
        <v>2726</v>
      </c>
      <c r="B2728" s="4" t="str">
        <f>"36962022012508492210799"</f>
        <v>36962022012508492210799</v>
      </c>
      <c r="C2728" s="4" t="str">
        <f>"李铭栋"</f>
        <v>李铭栋</v>
      </c>
      <c r="D2728" s="4"/>
    </row>
    <row r="2729" spans="1:4" s="1" customFormat="1" ht="34.5" customHeight="1">
      <c r="A2729" s="4">
        <v>2727</v>
      </c>
      <c r="B2729" s="4" t="str">
        <f>"36962022012509361110932"</f>
        <v>36962022012509361110932</v>
      </c>
      <c r="C2729" s="4" t="str">
        <f>"吴定健"</f>
        <v>吴定健</v>
      </c>
      <c r="D2729" s="4"/>
    </row>
    <row r="2730" spans="1:4" s="1" customFormat="1" ht="34.5" customHeight="1">
      <c r="A2730" s="4">
        <v>2728</v>
      </c>
      <c r="B2730" s="4" t="str">
        <f>"36962022012509494110971"</f>
        <v>36962022012509494110971</v>
      </c>
      <c r="C2730" s="4" t="str">
        <f>"岳子力"</f>
        <v>岳子力</v>
      </c>
      <c r="D2730" s="4"/>
    </row>
    <row r="2731" spans="1:4" s="1" customFormat="1" ht="34.5" customHeight="1">
      <c r="A2731" s="4">
        <v>2729</v>
      </c>
      <c r="B2731" s="4" t="str">
        <f>"36962022012509563110993"</f>
        <v>36962022012509563110993</v>
      </c>
      <c r="C2731" s="4" t="str">
        <f>"陈颖"</f>
        <v>陈颖</v>
      </c>
      <c r="D2731" s="4"/>
    </row>
    <row r="2732" spans="1:4" s="1" customFormat="1" ht="34.5" customHeight="1">
      <c r="A2732" s="4">
        <v>2730</v>
      </c>
      <c r="B2732" s="4" t="str">
        <f>"36962022012510111711036"</f>
        <v>36962022012510111711036</v>
      </c>
      <c r="C2732" s="4" t="str">
        <f>"曾繁菲"</f>
        <v>曾繁菲</v>
      </c>
      <c r="D2732" s="4"/>
    </row>
    <row r="2733" spans="1:4" s="1" customFormat="1" ht="34.5" customHeight="1">
      <c r="A2733" s="4">
        <v>2731</v>
      </c>
      <c r="B2733" s="4" t="str">
        <f>"36962022012510205511072"</f>
        <v>36962022012510205511072</v>
      </c>
      <c r="C2733" s="4" t="str">
        <f>"卢莉芬"</f>
        <v>卢莉芬</v>
      </c>
      <c r="D2733" s="4"/>
    </row>
    <row r="2734" spans="1:4" s="1" customFormat="1" ht="34.5" customHeight="1">
      <c r="A2734" s="4">
        <v>2732</v>
      </c>
      <c r="B2734" s="4" t="str">
        <f>"36962022012510251011091"</f>
        <v>36962022012510251011091</v>
      </c>
      <c r="C2734" s="4" t="str">
        <f>"陈瑞红"</f>
        <v>陈瑞红</v>
      </c>
      <c r="D2734" s="4"/>
    </row>
    <row r="2735" spans="1:4" s="1" customFormat="1" ht="34.5" customHeight="1">
      <c r="A2735" s="4">
        <v>2733</v>
      </c>
      <c r="B2735" s="4" t="str">
        <f>"36962022012510352711121"</f>
        <v>36962022012510352711121</v>
      </c>
      <c r="C2735" s="4" t="str">
        <f>"冯彦婷"</f>
        <v>冯彦婷</v>
      </c>
      <c r="D2735" s="4"/>
    </row>
    <row r="2736" spans="1:4" s="1" customFormat="1" ht="34.5" customHeight="1">
      <c r="A2736" s="4">
        <v>2734</v>
      </c>
      <c r="B2736" s="4" t="str">
        <f>"36962022012511085411233"</f>
        <v>36962022012511085411233</v>
      </c>
      <c r="C2736" s="4" t="str">
        <f>"吴多才"</f>
        <v>吴多才</v>
      </c>
      <c r="D2736" s="4"/>
    </row>
    <row r="2737" spans="1:4" s="1" customFormat="1" ht="34.5" customHeight="1">
      <c r="A2737" s="4">
        <v>2735</v>
      </c>
      <c r="B2737" s="4" t="str">
        <f>"36962022012511183011256"</f>
        <v>36962022012511183011256</v>
      </c>
      <c r="C2737" s="4" t="str">
        <f>"程妹"</f>
        <v>程妹</v>
      </c>
      <c r="D2737" s="4"/>
    </row>
    <row r="2738" spans="1:4" s="1" customFormat="1" ht="34.5" customHeight="1">
      <c r="A2738" s="4">
        <v>2736</v>
      </c>
      <c r="B2738" s="4" t="str">
        <f>"36962022012511223111266"</f>
        <v>36962022012511223111266</v>
      </c>
      <c r="C2738" s="4" t="str">
        <f>"汪宇洁"</f>
        <v>汪宇洁</v>
      </c>
      <c r="D2738" s="4"/>
    </row>
    <row r="2739" spans="1:4" s="1" customFormat="1" ht="34.5" customHeight="1">
      <c r="A2739" s="4">
        <v>2737</v>
      </c>
      <c r="B2739" s="4" t="str">
        <f>"36962022012511362711296"</f>
        <v>36962022012511362711296</v>
      </c>
      <c r="C2739" s="4" t="str">
        <f>"邢莹"</f>
        <v>邢莹</v>
      </c>
      <c r="D2739" s="4"/>
    </row>
    <row r="2740" spans="1:4" s="1" customFormat="1" ht="34.5" customHeight="1">
      <c r="A2740" s="4">
        <v>2738</v>
      </c>
      <c r="B2740" s="4" t="str">
        <f>"36962022012511395611303"</f>
        <v>36962022012511395611303</v>
      </c>
      <c r="C2740" s="4" t="str">
        <f>"童柳五"</f>
        <v>童柳五</v>
      </c>
      <c r="D2740" s="4"/>
    </row>
    <row r="2741" spans="1:4" s="1" customFormat="1" ht="34.5" customHeight="1">
      <c r="A2741" s="4">
        <v>2739</v>
      </c>
      <c r="B2741" s="4" t="str">
        <f>"36962022012511422911306"</f>
        <v>36962022012511422911306</v>
      </c>
      <c r="C2741" s="4" t="str">
        <f>"黎名云"</f>
        <v>黎名云</v>
      </c>
      <c r="D2741" s="4"/>
    </row>
    <row r="2742" spans="1:4" s="1" customFormat="1" ht="34.5" customHeight="1">
      <c r="A2742" s="4">
        <v>2740</v>
      </c>
      <c r="B2742" s="4" t="str">
        <f>"36962022012511452211314"</f>
        <v>36962022012511452211314</v>
      </c>
      <c r="C2742" s="4" t="str">
        <f>"王铭敏"</f>
        <v>王铭敏</v>
      </c>
      <c r="D2742" s="4"/>
    </row>
    <row r="2743" spans="1:4" s="1" customFormat="1" ht="34.5" customHeight="1">
      <c r="A2743" s="4">
        <v>2741</v>
      </c>
      <c r="B2743" s="4" t="str">
        <f>"36962022012512335411412"</f>
        <v>36962022012512335411412</v>
      </c>
      <c r="C2743" s="4" t="str">
        <f>"王雪丹"</f>
        <v>王雪丹</v>
      </c>
      <c r="D2743" s="4"/>
    </row>
    <row r="2744" spans="1:4" s="1" customFormat="1" ht="34.5" customHeight="1">
      <c r="A2744" s="4">
        <v>2742</v>
      </c>
      <c r="B2744" s="4" t="str">
        <f>"36962022012513333111537"</f>
        <v>36962022012513333111537</v>
      </c>
      <c r="C2744" s="4" t="str">
        <f>"郭亚芬"</f>
        <v>郭亚芬</v>
      </c>
      <c r="D2744" s="4"/>
    </row>
    <row r="2745" spans="1:4" s="1" customFormat="1" ht="34.5" customHeight="1">
      <c r="A2745" s="4">
        <v>2743</v>
      </c>
      <c r="B2745" s="4" t="str">
        <f>"36962022012515052011730"</f>
        <v>36962022012515052011730</v>
      </c>
      <c r="C2745" s="4" t="str">
        <f>"林立昌"</f>
        <v>林立昌</v>
      </c>
      <c r="D2745" s="4"/>
    </row>
    <row r="2746" spans="1:4" s="1" customFormat="1" ht="34.5" customHeight="1">
      <c r="A2746" s="4">
        <v>2744</v>
      </c>
      <c r="B2746" s="4" t="str">
        <f>"36962022012515425211837"</f>
        <v>36962022012515425211837</v>
      </c>
      <c r="C2746" s="4" t="str">
        <f>"薛皇妹"</f>
        <v>薛皇妹</v>
      </c>
      <c r="D2746" s="4"/>
    </row>
    <row r="2747" spans="1:4" s="1" customFormat="1" ht="34.5" customHeight="1">
      <c r="A2747" s="4">
        <v>2745</v>
      </c>
      <c r="B2747" s="4" t="str">
        <f>"36962022012515452811840"</f>
        <v>36962022012515452811840</v>
      </c>
      <c r="C2747" s="4" t="str">
        <f>"陈少珠"</f>
        <v>陈少珠</v>
      </c>
      <c r="D2747" s="4"/>
    </row>
    <row r="2748" spans="1:4" s="1" customFormat="1" ht="34.5" customHeight="1">
      <c r="A2748" s="4">
        <v>2746</v>
      </c>
      <c r="B2748" s="4" t="str">
        <f>"36962022012516384311989"</f>
        <v>36962022012516384311989</v>
      </c>
      <c r="C2748" s="4" t="str">
        <f>"林敬涛"</f>
        <v>林敬涛</v>
      </c>
      <c r="D2748" s="4"/>
    </row>
    <row r="2749" spans="1:4" s="1" customFormat="1" ht="34.5" customHeight="1">
      <c r="A2749" s="4">
        <v>2747</v>
      </c>
      <c r="B2749" s="4" t="str">
        <f>"36962022012516530312030"</f>
        <v>36962022012516530312030</v>
      </c>
      <c r="C2749" s="4" t="str">
        <f>"沈建邦"</f>
        <v>沈建邦</v>
      </c>
      <c r="D2749" s="4"/>
    </row>
    <row r="2750" spans="1:4" s="1" customFormat="1" ht="34.5" customHeight="1">
      <c r="A2750" s="4">
        <v>2748</v>
      </c>
      <c r="B2750" s="4" t="str">
        <f>"36962022012517433212143"</f>
        <v>36962022012517433212143</v>
      </c>
      <c r="C2750" s="4" t="str">
        <f>"纪新玲"</f>
        <v>纪新玲</v>
      </c>
      <c r="D2750" s="4"/>
    </row>
    <row r="2751" spans="1:4" s="1" customFormat="1" ht="34.5" customHeight="1">
      <c r="A2751" s="4">
        <v>2749</v>
      </c>
      <c r="B2751" s="4" t="str">
        <f>"36962022012517482512153"</f>
        <v>36962022012517482512153</v>
      </c>
      <c r="C2751" s="4" t="str">
        <f>"燕登"</f>
        <v>燕登</v>
      </c>
      <c r="D2751" s="4"/>
    </row>
    <row r="2752" spans="1:4" s="1" customFormat="1" ht="34.5" customHeight="1">
      <c r="A2752" s="4">
        <v>2750</v>
      </c>
      <c r="B2752" s="4" t="str">
        <f>"36962022012518111312187"</f>
        <v>36962022012518111312187</v>
      </c>
      <c r="C2752" s="4" t="str">
        <f>"陈传帅"</f>
        <v>陈传帅</v>
      </c>
      <c r="D2752" s="4"/>
    </row>
    <row r="2753" spans="1:4" s="1" customFormat="1" ht="34.5" customHeight="1">
      <c r="A2753" s="4">
        <v>2751</v>
      </c>
      <c r="B2753" s="4" t="str">
        <f>"36962022012519332712330"</f>
        <v>36962022012519332712330</v>
      </c>
      <c r="C2753" s="4" t="str">
        <f>"马美璇"</f>
        <v>马美璇</v>
      </c>
      <c r="D2753" s="4"/>
    </row>
    <row r="2754" spans="1:4" s="1" customFormat="1" ht="34.5" customHeight="1">
      <c r="A2754" s="4">
        <v>2752</v>
      </c>
      <c r="B2754" s="4" t="str">
        <f>"36962022012520384612438"</f>
        <v>36962022012520384612438</v>
      </c>
      <c r="C2754" s="4" t="str">
        <f>"李秀丽"</f>
        <v>李秀丽</v>
      </c>
      <c r="D2754" s="4"/>
    </row>
    <row r="2755" spans="1:4" s="1" customFormat="1" ht="34.5" customHeight="1">
      <c r="A2755" s="4">
        <v>2753</v>
      </c>
      <c r="B2755" s="4" t="str">
        <f>"36962022012520475512458"</f>
        <v>36962022012520475512458</v>
      </c>
      <c r="C2755" s="4" t="str">
        <f>"彭浩欢"</f>
        <v>彭浩欢</v>
      </c>
      <c r="D2755" s="4"/>
    </row>
    <row r="2756" spans="1:4" s="1" customFormat="1" ht="34.5" customHeight="1">
      <c r="A2756" s="4">
        <v>2754</v>
      </c>
      <c r="B2756" s="4" t="str">
        <f>"36962022012520515912462"</f>
        <v>36962022012520515912462</v>
      </c>
      <c r="C2756" s="4" t="str">
        <f>"洪世华"</f>
        <v>洪世华</v>
      </c>
      <c r="D2756" s="4"/>
    </row>
    <row r="2757" spans="1:4" s="1" customFormat="1" ht="34.5" customHeight="1">
      <c r="A2757" s="4">
        <v>2755</v>
      </c>
      <c r="B2757" s="4" t="str">
        <f>"36962022012522275412645"</f>
        <v>36962022012522275412645</v>
      </c>
      <c r="C2757" s="4" t="str">
        <f>"卢雪琴"</f>
        <v>卢雪琴</v>
      </c>
      <c r="D2757" s="4"/>
    </row>
    <row r="2758" spans="1:4" s="1" customFormat="1" ht="34.5" customHeight="1">
      <c r="A2758" s="4">
        <v>2756</v>
      </c>
      <c r="B2758" s="4" t="str">
        <f>"36962022012522431812665"</f>
        <v>36962022012522431812665</v>
      </c>
      <c r="C2758" s="4" t="str">
        <f>"陈方雨"</f>
        <v>陈方雨</v>
      </c>
      <c r="D2758" s="4"/>
    </row>
    <row r="2759" spans="1:4" s="1" customFormat="1" ht="34.5" customHeight="1">
      <c r="A2759" s="4">
        <v>2757</v>
      </c>
      <c r="B2759" s="4" t="str">
        <f>"36962022012600245912787"</f>
        <v>36962022012600245912787</v>
      </c>
      <c r="C2759" s="4" t="str">
        <f>"王遥"</f>
        <v>王遥</v>
      </c>
      <c r="D2759" s="4"/>
    </row>
    <row r="2760" spans="1:4" s="1" customFormat="1" ht="34.5" customHeight="1">
      <c r="A2760" s="4">
        <v>2758</v>
      </c>
      <c r="B2760" s="4" t="str">
        <f>"36962022012602473312816"</f>
        <v>36962022012602473312816</v>
      </c>
      <c r="C2760" s="4" t="str">
        <f>"文苗"</f>
        <v>文苗</v>
      </c>
      <c r="D2760" s="4"/>
    </row>
    <row r="2761" spans="1:4" s="1" customFormat="1" ht="34.5" customHeight="1">
      <c r="A2761" s="4">
        <v>2759</v>
      </c>
      <c r="B2761" s="4" t="str">
        <f>"36962022012609045112937"</f>
        <v>36962022012609045112937</v>
      </c>
      <c r="C2761" s="4" t="str">
        <f>"何也"</f>
        <v>何也</v>
      </c>
      <c r="D2761" s="4"/>
    </row>
    <row r="2762" spans="1:4" s="1" customFormat="1" ht="34.5" customHeight="1">
      <c r="A2762" s="4">
        <v>2760</v>
      </c>
      <c r="B2762" s="4" t="str">
        <f>"36962022012609110012954"</f>
        <v>36962022012609110012954</v>
      </c>
      <c r="C2762" s="4" t="str">
        <f>"杨冲"</f>
        <v>杨冲</v>
      </c>
      <c r="D2762" s="4"/>
    </row>
    <row r="2763" spans="1:4" s="1" customFormat="1" ht="34.5" customHeight="1">
      <c r="A2763" s="4">
        <v>2761</v>
      </c>
      <c r="B2763" s="4" t="str">
        <f>"36962022012609355913013"</f>
        <v>36962022012609355913013</v>
      </c>
      <c r="C2763" s="4" t="str">
        <f>"高颖群"</f>
        <v>高颖群</v>
      </c>
      <c r="D2763" s="4"/>
    </row>
    <row r="2764" spans="1:4" s="1" customFormat="1" ht="34.5" customHeight="1">
      <c r="A2764" s="4">
        <v>2762</v>
      </c>
      <c r="B2764" s="4" t="str">
        <f>"36962022012609520213065"</f>
        <v>36962022012609520213065</v>
      </c>
      <c r="C2764" s="4" t="str">
        <f>"刘嘉玮"</f>
        <v>刘嘉玮</v>
      </c>
      <c r="D2764" s="4"/>
    </row>
    <row r="2765" spans="1:4" s="1" customFormat="1" ht="34.5" customHeight="1">
      <c r="A2765" s="4">
        <v>2763</v>
      </c>
      <c r="B2765" s="4" t="str">
        <f>"36962022012609553413080"</f>
        <v>36962022012609553413080</v>
      </c>
      <c r="C2765" s="4" t="str">
        <f>"蔡丽菁"</f>
        <v>蔡丽菁</v>
      </c>
      <c r="D2765" s="4"/>
    </row>
    <row r="2766" spans="1:4" s="1" customFormat="1" ht="34.5" customHeight="1">
      <c r="A2766" s="4">
        <v>2764</v>
      </c>
      <c r="B2766" s="4" t="str">
        <f>"36962022012610075413120"</f>
        <v>36962022012610075413120</v>
      </c>
      <c r="C2766" s="4" t="str">
        <f>"陈鸿志"</f>
        <v>陈鸿志</v>
      </c>
      <c r="D2766" s="4"/>
    </row>
    <row r="2767" spans="1:4" s="1" customFormat="1" ht="34.5" customHeight="1">
      <c r="A2767" s="4">
        <v>2765</v>
      </c>
      <c r="B2767" s="4" t="str">
        <f>"36962022012610174013160"</f>
        <v>36962022012610174013160</v>
      </c>
      <c r="C2767" s="4" t="str">
        <f>"陈美竹"</f>
        <v>陈美竹</v>
      </c>
      <c r="D2767" s="4"/>
    </row>
    <row r="2768" spans="1:4" s="1" customFormat="1" ht="34.5" customHeight="1">
      <c r="A2768" s="4">
        <v>2766</v>
      </c>
      <c r="B2768" s="4" t="str">
        <f>"36962022012610253813197"</f>
        <v>36962022012610253813197</v>
      </c>
      <c r="C2768" s="4" t="str">
        <f>"陈涯"</f>
        <v>陈涯</v>
      </c>
      <c r="D2768" s="4"/>
    </row>
    <row r="2769" spans="1:4" s="1" customFormat="1" ht="34.5" customHeight="1">
      <c r="A2769" s="4">
        <v>2767</v>
      </c>
      <c r="B2769" s="4" t="str">
        <f>"36962022012610453313268"</f>
        <v>36962022012610453313268</v>
      </c>
      <c r="C2769" s="4" t="str">
        <f>"李灵娜"</f>
        <v>李灵娜</v>
      </c>
      <c r="D2769" s="4"/>
    </row>
    <row r="2770" spans="1:4" s="1" customFormat="1" ht="34.5" customHeight="1">
      <c r="A2770" s="4">
        <v>2768</v>
      </c>
      <c r="B2770" s="4" t="str">
        <f>"36962022012610583213304"</f>
        <v>36962022012610583213304</v>
      </c>
      <c r="C2770" s="4" t="str">
        <f>"王多正"</f>
        <v>王多正</v>
      </c>
      <c r="D2770" s="4"/>
    </row>
    <row r="2771" spans="1:4" s="1" customFormat="1" ht="34.5" customHeight="1">
      <c r="A2771" s="4">
        <v>2769</v>
      </c>
      <c r="B2771" s="4" t="str">
        <f>"36962022012611162813361"</f>
        <v>36962022012611162813361</v>
      </c>
      <c r="C2771" s="4" t="str">
        <f>"赵苏南"</f>
        <v>赵苏南</v>
      </c>
      <c r="D2771" s="4"/>
    </row>
    <row r="2772" spans="1:4" s="1" customFormat="1" ht="34.5" customHeight="1">
      <c r="A2772" s="4">
        <v>2770</v>
      </c>
      <c r="B2772" s="4" t="str">
        <f>"36962022012611511613459"</f>
        <v>36962022012611511613459</v>
      </c>
      <c r="C2772" s="4" t="str">
        <f>"黎桂花"</f>
        <v>黎桂花</v>
      </c>
      <c r="D2772" s="4"/>
    </row>
    <row r="2773" spans="1:4" s="1" customFormat="1" ht="34.5" customHeight="1">
      <c r="A2773" s="4">
        <v>2771</v>
      </c>
      <c r="B2773" s="4" t="str">
        <f>"36962022012611542013465"</f>
        <v>36962022012611542013465</v>
      </c>
      <c r="C2773" s="4" t="str">
        <f>"王造国"</f>
        <v>王造国</v>
      </c>
      <c r="D2773" s="4"/>
    </row>
    <row r="2774" spans="1:4" s="1" customFormat="1" ht="34.5" customHeight="1">
      <c r="A2774" s="4">
        <v>2772</v>
      </c>
      <c r="B2774" s="4" t="str">
        <f>"36962022012612452913584"</f>
        <v>36962022012612452913584</v>
      </c>
      <c r="C2774" s="4" t="str">
        <f>"林阿童"</f>
        <v>林阿童</v>
      </c>
      <c r="D2774" s="4"/>
    </row>
    <row r="2775" spans="1:4" s="1" customFormat="1" ht="34.5" customHeight="1">
      <c r="A2775" s="4">
        <v>2773</v>
      </c>
      <c r="B2775" s="4" t="str">
        <f>"36962022012612564213615"</f>
        <v>36962022012612564213615</v>
      </c>
      <c r="C2775" s="4" t="str">
        <f>"朱照锋"</f>
        <v>朱照锋</v>
      </c>
      <c r="D2775" s="4"/>
    </row>
    <row r="2776" spans="1:4" s="1" customFormat="1" ht="34.5" customHeight="1">
      <c r="A2776" s="4">
        <v>2774</v>
      </c>
      <c r="B2776" s="4" t="str">
        <f>"36962022012613170613682"</f>
        <v>36962022012613170613682</v>
      </c>
      <c r="C2776" s="4" t="str">
        <f>"孙开雪"</f>
        <v>孙开雪</v>
      </c>
      <c r="D2776" s="4"/>
    </row>
    <row r="2777" spans="1:4" s="1" customFormat="1" ht="34.5" customHeight="1">
      <c r="A2777" s="4">
        <v>2775</v>
      </c>
      <c r="B2777" s="4" t="str">
        <f>"36962022012614371313869"</f>
        <v>36962022012614371313869</v>
      </c>
      <c r="C2777" s="4" t="str">
        <f>"李永鹏"</f>
        <v>李永鹏</v>
      </c>
      <c r="D2777" s="4"/>
    </row>
    <row r="2778" spans="1:4" s="1" customFormat="1" ht="34.5" customHeight="1">
      <c r="A2778" s="4">
        <v>2776</v>
      </c>
      <c r="B2778" s="4" t="str">
        <f>"36962022012615432814089"</f>
        <v>36962022012615432814089</v>
      </c>
      <c r="C2778" s="4" t="str">
        <f>"吴仁敏"</f>
        <v>吴仁敏</v>
      </c>
      <c r="D2778" s="4"/>
    </row>
    <row r="2779" spans="1:4" s="1" customFormat="1" ht="34.5" customHeight="1">
      <c r="A2779" s="4">
        <v>2777</v>
      </c>
      <c r="B2779" s="4" t="str">
        <f>"36962022012615453914097"</f>
        <v>36962022012615453914097</v>
      </c>
      <c r="C2779" s="4" t="str">
        <f>"符蕊"</f>
        <v>符蕊</v>
      </c>
      <c r="D2779" s="4"/>
    </row>
    <row r="2780" spans="1:4" s="1" customFormat="1" ht="34.5" customHeight="1">
      <c r="A2780" s="4">
        <v>2778</v>
      </c>
      <c r="B2780" s="4" t="str">
        <f>"36962022012615545014119"</f>
        <v>36962022012615545014119</v>
      </c>
      <c r="C2780" s="4" t="str">
        <f>"李坤育"</f>
        <v>李坤育</v>
      </c>
      <c r="D2780" s="4"/>
    </row>
    <row r="2781" spans="1:4" s="1" customFormat="1" ht="34.5" customHeight="1">
      <c r="A2781" s="4">
        <v>2779</v>
      </c>
      <c r="B2781" s="4" t="str">
        <f>"36962022012616101014171"</f>
        <v>36962022012616101014171</v>
      </c>
      <c r="C2781" s="4" t="str">
        <f>"王海威"</f>
        <v>王海威</v>
      </c>
      <c r="D2781" s="4"/>
    </row>
    <row r="2782" spans="1:4" s="1" customFormat="1" ht="34.5" customHeight="1">
      <c r="A2782" s="4">
        <v>2780</v>
      </c>
      <c r="B2782" s="4" t="str">
        <f>"36962022012616265214230"</f>
        <v>36962022012616265214230</v>
      </c>
      <c r="C2782" s="4" t="str">
        <f>"史辉南"</f>
        <v>史辉南</v>
      </c>
      <c r="D2782" s="4"/>
    </row>
    <row r="2783" spans="1:4" s="1" customFormat="1" ht="34.5" customHeight="1">
      <c r="A2783" s="4">
        <v>2781</v>
      </c>
      <c r="B2783" s="4" t="str">
        <f>"36962022012616313614242"</f>
        <v>36962022012616313614242</v>
      </c>
      <c r="C2783" s="4" t="str">
        <f>"陈恋姿"</f>
        <v>陈恋姿</v>
      </c>
      <c r="D2783" s="4"/>
    </row>
    <row r="2784" spans="1:4" s="1" customFormat="1" ht="34.5" customHeight="1">
      <c r="A2784" s="4">
        <v>2782</v>
      </c>
      <c r="B2784" s="4" t="str">
        <f>"36962022012616504114298"</f>
        <v>36962022012616504114298</v>
      </c>
      <c r="C2784" s="4" t="str">
        <f>"李隆莲"</f>
        <v>李隆莲</v>
      </c>
      <c r="D2784" s="4"/>
    </row>
    <row r="2785" spans="1:4" s="1" customFormat="1" ht="34.5" customHeight="1">
      <c r="A2785" s="4">
        <v>2783</v>
      </c>
      <c r="B2785" s="4" t="str">
        <f>"36962022012617355714347"</f>
        <v>36962022012617355714347</v>
      </c>
      <c r="C2785" s="4" t="str">
        <f>"刘卓"</f>
        <v>刘卓</v>
      </c>
      <c r="D2785" s="4"/>
    </row>
    <row r="2786" spans="1:4" s="1" customFormat="1" ht="34.5" customHeight="1">
      <c r="A2786" s="4">
        <v>2784</v>
      </c>
      <c r="B2786" s="4" t="str">
        <f>"36962022012617531414356"</f>
        <v>36962022012617531414356</v>
      </c>
      <c r="C2786" s="4" t="str">
        <f>"林和欢"</f>
        <v>林和欢</v>
      </c>
      <c r="D2786" s="4"/>
    </row>
    <row r="2787" spans="1:4" s="1" customFormat="1" ht="34.5" customHeight="1">
      <c r="A2787" s="4">
        <v>2785</v>
      </c>
      <c r="B2787" s="4" t="str">
        <f>"36962022012618103714361"</f>
        <v>36962022012618103714361</v>
      </c>
      <c r="C2787" s="4" t="str">
        <f>"羊容正"</f>
        <v>羊容正</v>
      </c>
      <c r="D2787" s="4"/>
    </row>
    <row r="2788" spans="1:4" s="1" customFormat="1" ht="34.5" customHeight="1">
      <c r="A2788" s="4">
        <v>2786</v>
      </c>
      <c r="B2788" s="4" t="str">
        <f>"36962022012618570914386"</f>
        <v>36962022012618570914386</v>
      </c>
      <c r="C2788" s="4" t="str">
        <f>"陈红帆"</f>
        <v>陈红帆</v>
      </c>
      <c r="D2788" s="4"/>
    </row>
    <row r="2789" spans="1:4" s="1" customFormat="1" ht="34.5" customHeight="1">
      <c r="A2789" s="4">
        <v>2787</v>
      </c>
      <c r="B2789" s="4" t="str">
        <f>"36962022012619063614388"</f>
        <v>36962022012619063614388</v>
      </c>
      <c r="C2789" s="4" t="str">
        <f>"何立婷"</f>
        <v>何立婷</v>
      </c>
      <c r="D2789" s="4"/>
    </row>
    <row r="2790" spans="1:4" s="1" customFormat="1" ht="34.5" customHeight="1">
      <c r="A2790" s="4">
        <v>2788</v>
      </c>
      <c r="B2790" s="4" t="str">
        <f>"36962022012619070014389"</f>
        <v>36962022012619070014389</v>
      </c>
      <c r="C2790" s="4" t="str">
        <f>"陈佳俏"</f>
        <v>陈佳俏</v>
      </c>
      <c r="D2790" s="4"/>
    </row>
    <row r="2791" spans="1:4" s="1" customFormat="1" ht="34.5" customHeight="1">
      <c r="A2791" s="4">
        <v>2789</v>
      </c>
      <c r="B2791" s="4" t="str">
        <f>"36962022012619360914403"</f>
        <v>36962022012619360914403</v>
      </c>
      <c r="C2791" s="4" t="str">
        <f>"王书禹"</f>
        <v>王书禹</v>
      </c>
      <c r="D2791" s="4"/>
    </row>
    <row r="2792" spans="1:4" s="1" customFormat="1" ht="34.5" customHeight="1">
      <c r="A2792" s="4">
        <v>2790</v>
      </c>
      <c r="B2792" s="4" t="str">
        <f>"36962022012619443114407"</f>
        <v>36962022012619443114407</v>
      </c>
      <c r="C2792" s="4" t="str">
        <f>"黄昌华"</f>
        <v>黄昌华</v>
      </c>
      <c r="D2792" s="4"/>
    </row>
    <row r="2793" spans="1:4" s="1" customFormat="1" ht="34.5" customHeight="1">
      <c r="A2793" s="4">
        <v>2791</v>
      </c>
      <c r="B2793" s="4" t="str">
        <f>"36962022012620324014432"</f>
        <v>36962022012620324014432</v>
      </c>
      <c r="C2793" s="4" t="str">
        <f>"曹垒"</f>
        <v>曹垒</v>
      </c>
      <c r="D2793" s="4"/>
    </row>
    <row r="2794" spans="1:4" s="1" customFormat="1" ht="34.5" customHeight="1">
      <c r="A2794" s="4">
        <v>2792</v>
      </c>
      <c r="B2794" s="4" t="str">
        <f>"36962022012621045914451"</f>
        <v>36962022012621045914451</v>
      </c>
      <c r="C2794" s="4" t="str">
        <f>"李怀飘"</f>
        <v>李怀飘</v>
      </c>
      <c r="D2794" s="4"/>
    </row>
    <row r="2795" spans="1:4" s="1" customFormat="1" ht="34.5" customHeight="1">
      <c r="A2795" s="4">
        <v>2793</v>
      </c>
      <c r="B2795" s="4" t="str">
        <f>"36962022012621053214453"</f>
        <v>36962022012621053214453</v>
      </c>
      <c r="C2795" s="4" t="str">
        <f>"林建柳"</f>
        <v>林建柳</v>
      </c>
      <c r="D2795" s="4"/>
    </row>
    <row r="2796" spans="1:4" s="1" customFormat="1" ht="34.5" customHeight="1">
      <c r="A2796" s="4">
        <v>2794</v>
      </c>
      <c r="B2796" s="4" t="str">
        <f>"36962022012621412014474"</f>
        <v>36962022012621412014474</v>
      </c>
      <c r="C2796" s="4" t="str">
        <f>"钟德情"</f>
        <v>钟德情</v>
      </c>
      <c r="D2796" s="4"/>
    </row>
    <row r="2797" spans="1:4" s="1" customFormat="1" ht="34.5" customHeight="1">
      <c r="A2797" s="4">
        <v>2795</v>
      </c>
      <c r="B2797" s="4" t="str">
        <f>"36962022012622091114496"</f>
        <v>36962022012622091114496</v>
      </c>
      <c r="C2797" s="4" t="str">
        <f>"李向玉"</f>
        <v>李向玉</v>
      </c>
      <c r="D2797" s="4"/>
    </row>
    <row r="2798" spans="1:4" s="1" customFormat="1" ht="34.5" customHeight="1">
      <c r="A2798" s="4">
        <v>2796</v>
      </c>
      <c r="B2798" s="4" t="str">
        <f>"36962022012622254514512"</f>
        <v>36962022012622254514512</v>
      </c>
      <c r="C2798" s="4" t="str">
        <f>"王珊岚"</f>
        <v>王珊岚</v>
      </c>
      <c r="D2798" s="4"/>
    </row>
    <row r="2799" spans="1:4" s="1" customFormat="1" ht="34.5" customHeight="1">
      <c r="A2799" s="4">
        <v>2797</v>
      </c>
      <c r="B2799" s="4" t="str">
        <f>"36962022012622343914517"</f>
        <v>36962022012622343914517</v>
      </c>
      <c r="C2799" s="4" t="str">
        <f>"符梅欢"</f>
        <v>符梅欢</v>
      </c>
      <c r="D2799" s="4"/>
    </row>
    <row r="2800" spans="1:4" s="1" customFormat="1" ht="34.5" customHeight="1">
      <c r="A2800" s="4">
        <v>2798</v>
      </c>
      <c r="B2800" s="4" t="str">
        <f>"36962022012623452814552"</f>
        <v>36962022012623452814552</v>
      </c>
      <c r="C2800" s="4" t="str">
        <f>"杨佳静"</f>
        <v>杨佳静</v>
      </c>
      <c r="D2800" s="4"/>
    </row>
    <row r="2801" spans="1:4" s="1" customFormat="1" ht="34.5" customHeight="1">
      <c r="A2801" s="4">
        <v>2799</v>
      </c>
      <c r="B2801" s="4" t="str">
        <f>"36962022012701521614579"</f>
        <v>36962022012701521614579</v>
      </c>
      <c r="C2801" s="4" t="str">
        <f>"谢雯琪"</f>
        <v>谢雯琪</v>
      </c>
      <c r="D2801" s="4"/>
    </row>
    <row r="2802" spans="1:4" s="1" customFormat="1" ht="34.5" customHeight="1">
      <c r="A2802" s="4">
        <v>2800</v>
      </c>
      <c r="B2802" s="4" t="str">
        <f>"36962022012708304814594"</f>
        <v>36962022012708304814594</v>
      </c>
      <c r="C2802" s="4" t="str">
        <f>"李佳馨"</f>
        <v>李佳馨</v>
      </c>
      <c r="D2802" s="4"/>
    </row>
    <row r="2803" spans="1:4" s="1" customFormat="1" ht="34.5" customHeight="1">
      <c r="A2803" s="4">
        <v>2801</v>
      </c>
      <c r="B2803" s="4" t="str">
        <f>"36962022012709062414617"</f>
        <v>36962022012709062414617</v>
      </c>
      <c r="C2803" s="4" t="str">
        <f>"林慧霄"</f>
        <v>林慧霄</v>
      </c>
      <c r="D2803" s="4"/>
    </row>
    <row r="2804" spans="1:4" s="1" customFormat="1" ht="34.5" customHeight="1">
      <c r="A2804" s="4">
        <v>2802</v>
      </c>
      <c r="B2804" s="4" t="str">
        <f>"36962022012709333014650"</f>
        <v>36962022012709333014650</v>
      </c>
      <c r="C2804" s="4" t="str">
        <f>"唐凤仪"</f>
        <v>唐凤仪</v>
      </c>
      <c r="D2804" s="4"/>
    </row>
    <row r="2805" spans="1:4" s="1" customFormat="1" ht="34.5" customHeight="1">
      <c r="A2805" s="4">
        <v>2803</v>
      </c>
      <c r="B2805" s="4" t="str">
        <f>"36962022012709485614672"</f>
        <v>36962022012709485614672</v>
      </c>
      <c r="C2805" s="4" t="str">
        <f>"王明福"</f>
        <v>王明福</v>
      </c>
      <c r="D2805" s="4"/>
    </row>
    <row r="2806" spans="1:4" s="1" customFormat="1" ht="34.5" customHeight="1">
      <c r="A2806" s="4">
        <v>2804</v>
      </c>
      <c r="B2806" s="4" t="str">
        <f>"36962022012711162014778"</f>
        <v>36962022012711162014778</v>
      </c>
      <c r="C2806" s="4" t="str">
        <f>"熊潇潇"</f>
        <v>熊潇潇</v>
      </c>
      <c r="D2806" s="4"/>
    </row>
    <row r="2807" spans="1:4" s="1" customFormat="1" ht="34.5" customHeight="1">
      <c r="A2807" s="4">
        <v>2805</v>
      </c>
      <c r="B2807" s="4" t="str">
        <f>"36962022012711175014780"</f>
        <v>36962022012711175014780</v>
      </c>
      <c r="C2807" s="4" t="str">
        <f>"张秀萍"</f>
        <v>张秀萍</v>
      </c>
      <c r="D2807" s="4"/>
    </row>
    <row r="2808" spans="1:4" s="1" customFormat="1" ht="34.5" customHeight="1">
      <c r="A2808" s="4">
        <v>2806</v>
      </c>
      <c r="B2808" s="4" t="str">
        <f>"36962022012713343414918"</f>
        <v>36962022012713343414918</v>
      </c>
      <c r="C2808" s="4" t="str">
        <f>"卓海妹"</f>
        <v>卓海妹</v>
      </c>
      <c r="D2808" s="4"/>
    </row>
    <row r="2809" spans="1:4" s="1" customFormat="1" ht="34.5" customHeight="1">
      <c r="A2809" s="4">
        <v>2807</v>
      </c>
      <c r="B2809" s="4" t="str">
        <f>"36962022012714275014962"</f>
        <v>36962022012714275014962</v>
      </c>
      <c r="C2809" s="4" t="str">
        <f>"文艺梦"</f>
        <v>文艺梦</v>
      </c>
      <c r="D2809" s="4"/>
    </row>
    <row r="2810" spans="1:4" s="1" customFormat="1" ht="34.5" customHeight="1">
      <c r="A2810" s="4">
        <v>2808</v>
      </c>
      <c r="B2810" s="4" t="str">
        <f>"36962022012714542714988"</f>
        <v>36962022012714542714988</v>
      </c>
      <c r="C2810" s="4" t="str">
        <f>"胡惠婷"</f>
        <v>胡惠婷</v>
      </c>
      <c r="D2810" s="4"/>
    </row>
    <row r="2811" spans="1:4" s="1" customFormat="1" ht="34.5" customHeight="1">
      <c r="A2811" s="4">
        <v>2809</v>
      </c>
      <c r="B2811" s="4" t="str">
        <f>"36962022012715105715008"</f>
        <v>36962022012715105715008</v>
      </c>
      <c r="C2811" s="4" t="str">
        <f>"李莹莹"</f>
        <v>李莹莹</v>
      </c>
      <c r="D2811" s="4"/>
    </row>
    <row r="2812" spans="1:4" s="1" customFormat="1" ht="34.5" customHeight="1">
      <c r="A2812" s="4">
        <v>2810</v>
      </c>
      <c r="B2812" s="4" t="str">
        <f>"36962022012715201615018"</f>
        <v>36962022012715201615018</v>
      </c>
      <c r="C2812" s="4" t="str">
        <f>"陈清萍"</f>
        <v>陈清萍</v>
      </c>
      <c r="D2812" s="4"/>
    </row>
    <row r="2813" spans="1:4" s="1" customFormat="1" ht="34.5" customHeight="1">
      <c r="A2813" s="4">
        <v>2811</v>
      </c>
      <c r="B2813" s="4" t="str">
        <f>"36962022012715485115046"</f>
        <v>36962022012715485115046</v>
      </c>
      <c r="C2813" s="4" t="str">
        <f>"符琳翊"</f>
        <v>符琳翊</v>
      </c>
      <c r="D2813" s="4"/>
    </row>
    <row r="2814" spans="1:4" s="1" customFormat="1" ht="34.5" customHeight="1">
      <c r="A2814" s="4">
        <v>2812</v>
      </c>
      <c r="B2814" s="4" t="str">
        <f>"36962022012716443715110"</f>
        <v>36962022012716443715110</v>
      </c>
      <c r="C2814" s="4" t="str">
        <f>"张云"</f>
        <v>张云</v>
      </c>
      <c r="D2814" s="4"/>
    </row>
    <row r="2815" spans="1:4" s="1" customFormat="1" ht="34.5" customHeight="1">
      <c r="A2815" s="4">
        <v>2813</v>
      </c>
      <c r="B2815" s="4" t="str">
        <f>"36962022012717012815129"</f>
        <v>36962022012717012815129</v>
      </c>
      <c r="C2815" s="4" t="str">
        <f>"王小红"</f>
        <v>王小红</v>
      </c>
      <c r="D2815" s="4"/>
    </row>
    <row r="2816" spans="1:4" s="1" customFormat="1" ht="34.5" customHeight="1">
      <c r="A2816" s="4">
        <v>2814</v>
      </c>
      <c r="B2816" s="4" t="str">
        <f>"36962022012717072615138"</f>
        <v>36962022012717072615138</v>
      </c>
      <c r="C2816" s="4" t="str">
        <f>"蒙丹婧"</f>
        <v>蒙丹婧</v>
      </c>
      <c r="D2816" s="4"/>
    </row>
    <row r="2817" spans="1:4" s="1" customFormat="1" ht="34.5" customHeight="1">
      <c r="A2817" s="4">
        <v>2815</v>
      </c>
      <c r="B2817" s="4" t="str">
        <f>"36962022012717220715155"</f>
        <v>36962022012717220715155</v>
      </c>
      <c r="C2817" s="4" t="str">
        <f>"王蕊蕊"</f>
        <v>王蕊蕊</v>
      </c>
      <c r="D2817" s="4"/>
    </row>
    <row r="2818" spans="1:4" s="1" customFormat="1" ht="34.5" customHeight="1">
      <c r="A2818" s="4">
        <v>2816</v>
      </c>
      <c r="B2818" s="4" t="str">
        <f>"36962022012717331715169"</f>
        <v>36962022012717331715169</v>
      </c>
      <c r="C2818" s="4" t="str">
        <f>"王巧巧"</f>
        <v>王巧巧</v>
      </c>
      <c r="D2818" s="4"/>
    </row>
    <row r="2819" spans="1:4" s="1" customFormat="1" ht="34.5" customHeight="1">
      <c r="A2819" s="4">
        <v>2817</v>
      </c>
      <c r="B2819" s="4" t="str">
        <f>"36962022012717504915190"</f>
        <v>36962022012717504915190</v>
      </c>
      <c r="C2819" s="4" t="str">
        <f>"李伊蕊"</f>
        <v>李伊蕊</v>
      </c>
      <c r="D2819" s="4"/>
    </row>
    <row r="2820" spans="1:4" s="1" customFormat="1" ht="34.5" customHeight="1">
      <c r="A2820" s="4">
        <v>2818</v>
      </c>
      <c r="B2820" s="4" t="str">
        <f>"36962022012718331915237"</f>
        <v>36962022012718331915237</v>
      </c>
      <c r="C2820" s="4" t="str">
        <f>"王雪"</f>
        <v>王雪</v>
      </c>
      <c r="D2820" s="4"/>
    </row>
    <row r="2821" spans="1:4" s="1" customFormat="1" ht="34.5" customHeight="1">
      <c r="A2821" s="4">
        <v>2819</v>
      </c>
      <c r="B2821" s="4" t="str">
        <f>"36962022012719260415287"</f>
        <v>36962022012719260415287</v>
      </c>
      <c r="C2821" s="4" t="str">
        <f>"王方浪"</f>
        <v>王方浪</v>
      </c>
      <c r="D2821" s="4"/>
    </row>
    <row r="2822" spans="1:4" s="1" customFormat="1" ht="34.5" customHeight="1">
      <c r="A2822" s="4">
        <v>2820</v>
      </c>
      <c r="B2822" s="4" t="str">
        <f>"36962022012719354815302"</f>
        <v>36962022012719354815302</v>
      </c>
      <c r="C2822" s="4" t="str">
        <f>"叶利君"</f>
        <v>叶利君</v>
      </c>
      <c r="D2822" s="4"/>
    </row>
    <row r="2823" spans="1:4" s="1" customFormat="1" ht="34.5" customHeight="1">
      <c r="A2823" s="4">
        <v>2821</v>
      </c>
      <c r="B2823" s="4" t="str">
        <f>"36962022012719470015313"</f>
        <v>36962022012719470015313</v>
      </c>
      <c r="C2823" s="4" t="str">
        <f>"何芬珠"</f>
        <v>何芬珠</v>
      </c>
      <c r="D2823" s="4"/>
    </row>
    <row r="2824" spans="1:4" s="1" customFormat="1" ht="34.5" customHeight="1">
      <c r="A2824" s="4">
        <v>2822</v>
      </c>
      <c r="B2824" s="4" t="str">
        <f>"36962022012720230015347"</f>
        <v>36962022012720230015347</v>
      </c>
      <c r="C2824" s="4" t="str">
        <f>"陈文婷"</f>
        <v>陈文婷</v>
      </c>
      <c r="D2824" s="4"/>
    </row>
    <row r="2825" spans="1:4" s="1" customFormat="1" ht="34.5" customHeight="1">
      <c r="A2825" s="4">
        <v>2823</v>
      </c>
      <c r="B2825" s="4" t="str">
        <f>"36962022012720474215372"</f>
        <v>36962022012720474215372</v>
      </c>
      <c r="C2825" s="4" t="str">
        <f>"吴艳"</f>
        <v>吴艳</v>
      </c>
      <c r="D2825" s="4"/>
    </row>
    <row r="2826" spans="1:4" s="1" customFormat="1" ht="34.5" customHeight="1">
      <c r="A2826" s="4">
        <v>2824</v>
      </c>
      <c r="B2826" s="4" t="str">
        <f>"36962022012720565015382"</f>
        <v>36962022012720565015382</v>
      </c>
      <c r="C2826" s="4" t="str">
        <f>"张乃靖"</f>
        <v>张乃靖</v>
      </c>
      <c r="D2826" s="4"/>
    </row>
    <row r="2827" spans="1:4" s="1" customFormat="1" ht="34.5" customHeight="1">
      <c r="A2827" s="4">
        <v>2825</v>
      </c>
      <c r="B2827" s="4" t="str">
        <f>"36962022012721012515387"</f>
        <v>36962022012721012515387</v>
      </c>
      <c r="C2827" s="4" t="str">
        <f>"黄泽兴"</f>
        <v>黄泽兴</v>
      </c>
      <c r="D2827" s="4"/>
    </row>
    <row r="2828" spans="1:4" s="1" customFormat="1" ht="34.5" customHeight="1">
      <c r="A2828" s="4">
        <v>2826</v>
      </c>
      <c r="B2828" s="4" t="str">
        <f>"36962022012722051315456"</f>
        <v>36962022012722051315456</v>
      </c>
      <c r="C2828" s="4" t="str">
        <f>"李慧雯"</f>
        <v>李慧雯</v>
      </c>
      <c r="D2828" s="4"/>
    </row>
    <row r="2829" spans="1:4" s="1" customFormat="1" ht="34.5" customHeight="1">
      <c r="A2829" s="4">
        <v>2827</v>
      </c>
      <c r="B2829" s="4" t="str">
        <f>"36962022012722065315458"</f>
        <v>36962022012722065315458</v>
      </c>
      <c r="C2829" s="4" t="str">
        <f>"古柏林"</f>
        <v>古柏林</v>
      </c>
      <c r="D2829" s="4"/>
    </row>
    <row r="2830" spans="1:4" s="1" customFormat="1" ht="34.5" customHeight="1">
      <c r="A2830" s="4">
        <v>2828</v>
      </c>
      <c r="B2830" s="4" t="str">
        <f>"36962022012722474915502"</f>
        <v>36962022012722474915502</v>
      </c>
      <c r="C2830" s="4" t="str">
        <f>"王瑜玲"</f>
        <v>王瑜玲</v>
      </c>
      <c r="D2830" s="4"/>
    </row>
    <row r="2831" spans="1:4" s="1" customFormat="1" ht="34.5" customHeight="1">
      <c r="A2831" s="4">
        <v>2829</v>
      </c>
      <c r="B2831" s="4" t="str">
        <f>"36962022012722543815510"</f>
        <v>36962022012722543815510</v>
      </c>
      <c r="C2831" s="4" t="str">
        <f>"李桂美"</f>
        <v>李桂美</v>
      </c>
      <c r="D2831" s="4"/>
    </row>
    <row r="2832" spans="1:4" s="1" customFormat="1" ht="34.5" customHeight="1">
      <c r="A2832" s="4">
        <v>2830</v>
      </c>
      <c r="B2832" s="4" t="str">
        <f>"36962022012723103215519"</f>
        <v>36962022012723103215519</v>
      </c>
      <c r="C2832" s="4" t="str">
        <f>"曾日新"</f>
        <v>曾日新</v>
      </c>
      <c r="D2832" s="4"/>
    </row>
    <row r="2833" spans="1:4" s="1" customFormat="1" ht="34.5" customHeight="1">
      <c r="A2833" s="4">
        <v>2831</v>
      </c>
      <c r="B2833" s="4" t="str">
        <f>"36962022012723420215543"</f>
        <v>36962022012723420215543</v>
      </c>
      <c r="C2833" s="4" t="str">
        <f>"符迂凯"</f>
        <v>符迂凯</v>
      </c>
      <c r="D2833" s="4"/>
    </row>
    <row r="2834" spans="1:4" s="1" customFormat="1" ht="34.5" customHeight="1">
      <c r="A2834" s="4">
        <v>2832</v>
      </c>
      <c r="B2834" s="4" t="str">
        <f>"36962022012800534015568"</f>
        <v>36962022012800534015568</v>
      </c>
      <c r="C2834" s="4" t="str">
        <f>"吴苏燕"</f>
        <v>吴苏燕</v>
      </c>
      <c r="D2834" s="4"/>
    </row>
    <row r="2835" spans="1:4" s="1" customFormat="1" ht="34.5" customHeight="1">
      <c r="A2835" s="4">
        <v>2833</v>
      </c>
      <c r="B2835" s="4" t="str">
        <f>"36962022012808544215638"</f>
        <v>36962022012808544215638</v>
      </c>
      <c r="C2835" s="4" t="str">
        <f>"王明英"</f>
        <v>王明英</v>
      </c>
      <c r="D2835" s="4"/>
    </row>
    <row r="2836" spans="1:4" s="1" customFormat="1" ht="34.5" customHeight="1">
      <c r="A2836" s="4">
        <v>2834</v>
      </c>
      <c r="B2836" s="4" t="str">
        <f>"36962022012809094815653"</f>
        <v>36962022012809094815653</v>
      </c>
      <c r="C2836" s="4" t="str">
        <f>"吴转娃"</f>
        <v>吴转娃</v>
      </c>
      <c r="D2836" s="4"/>
    </row>
    <row r="2837" spans="1:4" s="1" customFormat="1" ht="34.5" customHeight="1">
      <c r="A2837" s="4">
        <v>2835</v>
      </c>
      <c r="B2837" s="4" t="str">
        <f>"36962022012809400615677"</f>
        <v>36962022012809400615677</v>
      </c>
      <c r="C2837" s="4" t="str">
        <f>"姚钧伦"</f>
        <v>姚钧伦</v>
      </c>
      <c r="D2837" s="4"/>
    </row>
    <row r="2838" spans="1:4" s="1" customFormat="1" ht="34.5" customHeight="1">
      <c r="A2838" s="4">
        <v>2836</v>
      </c>
      <c r="B2838" s="4" t="str">
        <f>"36962022012811192615802"</f>
        <v>36962022012811192615802</v>
      </c>
      <c r="C2838" s="4" t="str">
        <f>"姜璐"</f>
        <v>姜璐</v>
      </c>
      <c r="D2838" s="4"/>
    </row>
    <row r="2839" spans="1:4" s="1" customFormat="1" ht="34.5" customHeight="1">
      <c r="A2839" s="4">
        <v>2837</v>
      </c>
      <c r="B2839" s="4" t="str">
        <f>"36962022012811385615832"</f>
        <v>36962022012811385615832</v>
      </c>
      <c r="C2839" s="4" t="str">
        <f>"柳杭利"</f>
        <v>柳杭利</v>
      </c>
      <c r="D2839" s="4"/>
    </row>
  </sheetData>
  <sheetProtection/>
  <mergeCells count="1">
    <mergeCell ref="A1:D1"/>
  </mergeCells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未定义</cp:lastModifiedBy>
  <dcterms:created xsi:type="dcterms:W3CDTF">2022-02-07T04:06:05Z</dcterms:created>
  <dcterms:modified xsi:type="dcterms:W3CDTF">2022-02-10T12:38:08Z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34E881205AF54D6382B126723DA81DD6</vt:lpwstr>
  </property>
  <property fmtid="{D5CDD505-2E9C-101B-9397-08002B2CF9AE}" pid="4" name="KSOProductBuildV">
    <vt:lpwstr>2052-11.1.0.11294</vt:lpwstr>
  </property>
</Properties>
</file>